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5\"/>
    </mc:Choice>
  </mc:AlternateContent>
  <xr:revisionPtr revIDLastSave="0" documentId="13_ncr:1_{BDF7CA73-9176-4C33-9A21-A4BDD11B1582}" xr6:coauthVersionLast="47" xr6:coauthVersionMax="47" xr10:uidLastSave="{00000000-0000-0000-0000-000000000000}"/>
  <bookViews>
    <workbookView xWindow="-120" yWindow="-120" windowWidth="20730" windowHeight="11040" tabRatio="845" activeTab="2" xr2:uid="{00000000-000D-0000-FFFF-FFFF00000000}"/>
  </bookViews>
  <sheets>
    <sheet name="JAN" sheetId="14" r:id="rId1"/>
    <sheet name="FEV" sheetId="30" r:id="rId2"/>
    <sheet name="MAR" sheetId="31" r:id="rId3"/>
    <sheet name="ABR" sheetId="32" state="hidden" r:id="rId4"/>
    <sheet name="MAI" sheetId="33" state="hidden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5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JUL!$A$1:$H$74</definedName>
    <definedName name="_xlnm.Print_Area" localSheetId="5">JUN!$A$1:$G$48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1" i="14" l="1"/>
  <c r="D41" i="14"/>
  <c r="B41" i="14"/>
  <c r="G26" i="14"/>
  <c r="G24" i="14"/>
  <c r="G17" i="14"/>
  <c r="G21" i="14"/>
  <c r="F21" i="14"/>
  <c r="B21" i="14"/>
  <c r="B41" i="32"/>
  <c r="B41" i="33"/>
  <c r="B41" i="34"/>
  <c r="B41" i="43"/>
  <c r="B41" i="36"/>
  <c r="B41" i="37"/>
  <c r="B41" i="41"/>
  <c r="B41" i="39"/>
  <c r="B41" i="38"/>
  <c r="C41" i="32"/>
  <c r="C41" i="33"/>
  <c r="C41" i="34"/>
  <c r="C41" i="43"/>
  <c r="C41" i="36"/>
  <c r="C41" i="37"/>
  <c r="C41" i="41"/>
  <c r="C41" i="39"/>
  <c r="C41" i="38"/>
  <c r="G40" i="32"/>
  <c r="F40" i="32"/>
  <c r="E40" i="32"/>
  <c r="D40" i="32"/>
  <c r="C40" i="32"/>
  <c r="B40" i="32"/>
  <c r="G39" i="32"/>
  <c r="G41" i="32" s="1"/>
  <c r="F39" i="32"/>
  <c r="F41" i="32" s="1"/>
  <c r="E39" i="32"/>
  <c r="E41" i="32" s="1"/>
  <c r="D39" i="32"/>
  <c r="D41" i="32" s="1"/>
  <c r="C39" i="32"/>
  <c r="B39" i="32"/>
  <c r="G37" i="32"/>
  <c r="F37" i="32"/>
  <c r="E37" i="32"/>
  <c r="C37" i="32"/>
  <c r="B37" i="32"/>
  <c r="G36" i="32"/>
  <c r="F36" i="32"/>
  <c r="E36" i="32"/>
  <c r="C36" i="32"/>
  <c r="B36" i="32"/>
  <c r="G35" i="32"/>
  <c r="F35" i="32"/>
  <c r="E35" i="32"/>
  <c r="C35" i="32"/>
  <c r="B35" i="32"/>
  <c r="G34" i="32"/>
  <c r="G38" i="32" s="1"/>
  <c r="G45" i="32" s="1"/>
  <c r="F34" i="32"/>
  <c r="F38" i="32" s="1"/>
  <c r="F45" i="32" s="1"/>
  <c r="E34" i="32"/>
  <c r="E38" i="32" s="1"/>
  <c r="E45" i="32" s="1"/>
  <c r="C34" i="32"/>
  <c r="C38" i="32" s="1"/>
  <c r="B34" i="32"/>
  <c r="B38" i="32" s="1"/>
  <c r="G40" i="33"/>
  <c r="F40" i="33"/>
  <c r="E40" i="33"/>
  <c r="D40" i="33"/>
  <c r="C40" i="33"/>
  <c r="B40" i="33"/>
  <c r="G39" i="33"/>
  <c r="G41" i="33" s="1"/>
  <c r="F39" i="33"/>
  <c r="F41" i="33" s="1"/>
  <c r="E39" i="33"/>
  <c r="E41" i="33" s="1"/>
  <c r="D39" i="33"/>
  <c r="D41" i="33" s="1"/>
  <c r="C39" i="33"/>
  <c r="B39" i="33"/>
  <c r="G37" i="33"/>
  <c r="F37" i="33"/>
  <c r="E37" i="33"/>
  <c r="C37" i="33"/>
  <c r="B37" i="33"/>
  <c r="G36" i="33"/>
  <c r="F36" i="33"/>
  <c r="E36" i="33"/>
  <c r="C36" i="33"/>
  <c r="B36" i="33"/>
  <c r="G35" i="33"/>
  <c r="F35" i="33"/>
  <c r="E35" i="33"/>
  <c r="C35" i="33"/>
  <c r="B35" i="33"/>
  <c r="G34" i="33"/>
  <c r="G38" i="33" s="1"/>
  <c r="G45" i="33" s="1"/>
  <c r="F34" i="33"/>
  <c r="F38" i="33" s="1"/>
  <c r="F45" i="33" s="1"/>
  <c r="E34" i="33"/>
  <c r="E38" i="33" s="1"/>
  <c r="E45" i="33" s="1"/>
  <c r="C34" i="33"/>
  <c r="C38" i="33" s="1"/>
  <c r="B34" i="33"/>
  <c r="B38" i="33" s="1"/>
  <c r="G40" i="34"/>
  <c r="F40" i="34"/>
  <c r="E40" i="34"/>
  <c r="D40" i="34"/>
  <c r="C40" i="34"/>
  <c r="B40" i="34"/>
  <c r="G39" i="34"/>
  <c r="G41" i="34" s="1"/>
  <c r="F39" i="34"/>
  <c r="F41" i="34" s="1"/>
  <c r="E39" i="34"/>
  <c r="E41" i="34" s="1"/>
  <c r="D39" i="34"/>
  <c r="D41" i="34" s="1"/>
  <c r="C39" i="34"/>
  <c r="B39" i="34"/>
  <c r="G37" i="34"/>
  <c r="F37" i="34"/>
  <c r="E37" i="34"/>
  <c r="C37" i="34"/>
  <c r="B37" i="34"/>
  <c r="G36" i="34"/>
  <c r="F36" i="34"/>
  <c r="E36" i="34"/>
  <c r="C36" i="34"/>
  <c r="B36" i="34"/>
  <c r="G35" i="34"/>
  <c r="F35" i="34"/>
  <c r="E35" i="34"/>
  <c r="C35" i="34"/>
  <c r="B35" i="34"/>
  <c r="G34" i="34"/>
  <c r="G38" i="34" s="1"/>
  <c r="G45" i="34" s="1"/>
  <c r="F34" i="34"/>
  <c r="F38" i="34" s="1"/>
  <c r="F45" i="34" s="1"/>
  <c r="E34" i="34"/>
  <c r="E38" i="34" s="1"/>
  <c r="E45" i="34" s="1"/>
  <c r="C34" i="34"/>
  <c r="C38" i="34" s="1"/>
  <c r="B34" i="34"/>
  <c r="B38" i="34" s="1"/>
  <c r="G40" i="43"/>
  <c r="F40" i="43"/>
  <c r="E40" i="43"/>
  <c r="D40" i="43"/>
  <c r="C40" i="43"/>
  <c r="B40" i="43"/>
  <c r="G39" i="43"/>
  <c r="G41" i="43" s="1"/>
  <c r="F39" i="43"/>
  <c r="F41" i="43" s="1"/>
  <c r="E39" i="43"/>
  <c r="E41" i="43" s="1"/>
  <c r="D39" i="43"/>
  <c r="D41" i="43" s="1"/>
  <c r="C39" i="43"/>
  <c r="B39" i="43"/>
  <c r="G37" i="43"/>
  <c r="F37" i="43"/>
  <c r="E37" i="43"/>
  <c r="C37" i="43"/>
  <c r="B37" i="43"/>
  <c r="G36" i="43"/>
  <c r="F36" i="43"/>
  <c r="E36" i="43"/>
  <c r="C36" i="43"/>
  <c r="B36" i="43"/>
  <c r="G35" i="43"/>
  <c r="F35" i="43"/>
  <c r="E35" i="43"/>
  <c r="C35" i="43"/>
  <c r="B35" i="43"/>
  <c r="G34" i="43"/>
  <c r="G38" i="43" s="1"/>
  <c r="G45" i="43" s="1"/>
  <c r="F34" i="43"/>
  <c r="F38" i="43" s="1"/>
  <c r="F45" i="43" s="1"/>
  <c r="E34" i="43"/>
  <c r="E38" i="43" s="1"/>
  <c r="E45" i="43" s="1"/>
  <c r="C34" i="43"/>
  <c r="C38" i="43" s="1"/>
  <c r="B34" i="43"/>
  <c r="B38" i="43" s="1"/>
  <c r="G40" i="36"/>
  <c r="F40" i="36"/>
  <c r="E40" i="36"/>
  <c r="D40" i="36"/>
  <c r="C40" i="36"/>
  <c r="B40" i="36"/>
  <c r="G39" i="36"/>
  <c r="G41" i="36" s="1"/>
  <c r="F39" i="36"/>
  <c r="F41" i="36" s="1"/>
  <c r="E39" i="36"/>
  <c r="E41" i="36" s="1"/>
  <c r="D39" i="36"/>
  <c r="D41" i="36" s="1"/>
  <c r="C39" i="36"/>
  <c r="B39" i="36"/>
  <c r="G37" i="36"/>
  <c r="F37" i="36"/>
  <c r="E37" i="36"/>
  <c r="C37" i="36"/>
  <c r="B37" i="36"/>
  <c r="G36" i="36"/>
  <c r="F36" i="36"/>
  <c r="E36" i="36"/>
  <c r="C36" i="36"/>
  <c r="B36" i="36"/>
  <c r="G35" i="36"/>
  <c r="F35" i="36"/>
  <c r="E35" i="36"/>
  <c r="C35" i="36"/>
  <c r="B35" i="36"/>
  <c r="G34" i="36"/>
  <c r="G38" i="36" s="1"/>
  <c r="G45" i="36" s="1"/>
  <c r="F34" i="36"/>
  <c r="F38" i="36" s="1"/>
  <c r="F45" i="36" s="1"/>
  <c r="E34" i="36"/>
  <c r="E38" i="36" s="1"/>
  <c r="E45" i="36" s="1"/>
  <c r="C34" i="36"/>
  <c r="C38" i="36" s="1"/>
  <c r="B34" i="36"/>
  <c r="B38" i="36" s="1"/>
  <c r="G40" i="37"/>
  <c r="F40" i="37"/>
  <c r="E40" i="37"/>
  <c r="D40" i="37"/>
  <c r="C40" i="37"/>
  <c r="B40" i="37"/>
  <c r="G39" i="37"/>
  <c r="G41" i="37" s="1"/>
  <c r="F39" i="37"/>
  <c r="F41" i="37" s="1"/>
  <c r="E39" i="37"/>
  <c r="E41" i="37" s="1"/>
  <c r="D39" i="37"/>
  <c r="D41" i="37" s="1"/>
  <c r="C39" i="37"/>
  <c r="B39" i="37"/>
  <c r="G37" i="37"/>
  <c r="F37" i="37"/>
  <c r="E37" i="37"/>
  <c r="C37" i="37"/>
  <c r="B37" i="37"/>
  <c r="G36" i="37"/>
  <c r="F36" i="37"/>
  <c r="E36" i="37"/>
  <c r="C36" i="37"/>
  <c r="B36" i="37"/>
  <c r="G35" i="37"/>
  <c r="F35" i="37"/>
  <c r="E35" i="37"/>
  <c r="C35" i="37"/>
  <c r="B35" i="37"/>
  <c r="G34" i="37"/>
  <c r="G38" i="37" s="1"/>
  <c r="G45" i="37" s="1"/>
  <c r="F34" i="37"/>
  <c r="F38" i="37" s="1"/>
  <c r="F45" i="37" s="1"/>
  <c r="E34" i="37"/>
  <c r="E38" i="37" s="1"/>
  <c r="E45" i="37" s="1"/>
  <c r="C34" i="37"/>
  <c r="C38" i="37" s="1"/>
  <c r="B34" i="37"/>
  <c r="B38" i="37" s="1"/>
  <c r="G40" i="41"/>
  <c r="F40" i="41"/>
  <c r="E40" i="41"/>
  <c r="D40" i="41"/>
  <c r="C40" i="41"/>
  <c r="B40" i="41"/>
  <c r="G39" i="41"/>
  <c r="G41" i="41" s="1"/>
  <c r="F39" i="41"/>
  <c r="F41" i="41" s="1"/>
  <c r="E39" i="41"/>
  <c r="E41" i="41" s="1"/>
  <c r="D39" i="41"/>
  <c r="D41" i="41" s="1"/>
  <c r="C39" i="41"/>
  <c r="B39" i="41"/>
  <c r="G37" i="41"/>
  <c r="F37" i="41"/>
  <c r="E37" i="41"/>
  <c r="C37" i="41"/>
  <c r="B37" i="41"/>
  <c r="G36" i="41"/>
  <c r="F36" i="41"/>
  <c r="E36" i="41"/>
  <c r="C36" i="41"/>
  <c r="B36" i="41"/>
  <c r="G35" i="41"/>
  <c r="F35" i="41"/>
  <c r="E35" i="41"/>
  <c r="C35" i="41"/>
  <c r="B35" i="41"/>
  <c r="G34" i="41"/>
  <c r="G38" i="41" s="1"/>
  <c r="G45" i="41" s="1"/>
  <c r="F34" i="41"/>
  <c r="F38" i="41" s="1"/>
  <c r="F45" i="41" s="1"/>
  <c r="E34" i="41"/>
  <c r="E38" i="41" s="1"/>
  <c r="E45" i="41" s="1"/>
  <c r="C34" i="41"/>
  <c r="C38" i="41" s="1"/>
  <c r="B34" i="41"/>
  <c r="B38" i="41" s="1"/>
  <c r="G40" i="39"/>
  <c r="F40" i="39"/>
  <c r="E40" i="39"/>
  <c r="D40" i="39"/>
  <c r="C40" i="39"/>
  <c r="B40" i="39"/>
  <c r="G39" i="39"/>
  <c r="G41" i="39" s="1"/>
  <c r="F39" i="39"/>
  <c r="F41" i="39" s="1"/>
  <c r="E39" i="39"/>
  <c r="E41" i="39" s="1"/>
  <c r="D39" i="39"/>
  <c r="D41" i="39" s="1"/>
  <c r="C39" i="39"/>
  <c r="B39" i="39"/>
  <c r="G37" i="39"/>
  <c r="F37" i="39"/>
  <c r="E37" i="39"/>
  <c r="C37" i="39"/>
  <c r="B37" i="39"/>
  <c r="G36" i="39"/>
  <c r="F36" i="39"/>
  <c r="E36" i="39"/>
  <c r="C36" i="39"/>
  <c r="B36" i="39"/>
  <c r="G35" i="39"/>
  <c r="F35" i="39"/>
  <c r="E35" i="39"/>
  <c r="C35" i="39"/>
  <c r="B35" i="39"/>
  <c r="G34" i="39"/>
  <c r="G38" i="39" s="1"/>
  <c r="G45" i="39" s="1"/>
  <c r="F34" i="39"/>
  <c r="F38" i="39" s="1"/>
  <c r="F45" i="39" s="1"/>
  <c r="E34" i="39"/>
  <c r="E38" i="39" s="1"/>
  <c r="E45" i="39" s="1"/>
  <c r="C34" i="39"/>
  <c r="C38" i="39" s="1"/>
  <c r="B34" i="39"/>
  <c r="B38" i="39" s="1"/>
  <c r="G40" i="38"/>
  <c r="F40" i="38"/>
  <c r="E40" i="38"/>
  <c r="D40" i="38"/>
  <c r="C40" i="38"/>
  <c r="B40" i="38"/>
  <c r="G39" i="38"/>
  <c r="G41" i="38" s="1"/>
  <c r="F39" i="38"/>
  <c r="F41" i="38" s="1"/>
  <c r="E39" i="38"/>
  <c r="E41" i="38" s="1"/>
  <c r="D39" i="38"/>
  <c r="D41" i="38" s="1"/>
  <c r="C39" i="38"/>
  <c r="B39" i="38"/>
  <c r="G37" i="38"/>
  <c r="F37" i="38"/>
  <c r="E37" i="38"/>
  <c r="C37" i="38"/>
  <c r="B37" i="38"/>
  <c r="G36" i="38"/>
  <c r="F36" i="38"/>
  <c r="E36" i="38"/>
  <c r="C36" i="38"/>
  <c r="B36" i="38"/>
  <c r="G35" i="38"/>
  <c r="F35" i="38"/>
  <c r="E35" i="38"/>
  <c r="C35" i="38"/>
  <c r="B35" i="38"/>
  <c r="G34" i="38"/>
  <c r="G38" i="38" s="1"/>
  <c r="G45" i="38" s="1"/>
  <c r="F34" i="38"/>
  <c r="F38" i="38" s="1"/>
  <c r="F45" i="38" s="1"/>
  <c r="E34" i="38"/>
  <c r="E38" i="38" s="1"/>
  <c r="E45" i="38" s="1"/>
  <c r="C34" i="38"/>
  <c r="C38" i="38" s="1"/>
  <c r="B34" i="38"/>
  <c r="B38" i="38" s="1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G24" i="32" s="1"/>
  <c r="F21" i="32"/>
  <c r="E21" i="32"/>
  <c r="D21" i="32"/>
  <c r="C21" i="32"/>
  <c r="B21" i="32"/>
  <c r="G20" i="32"/>
  <c r="G19" i="32"/>
  <c r="G18" i="32"/>
  <c r="G17" i="32"/>
  <c r="G21" i="32" s="1"/>
  <c r="F24" i="33"/>
  <c r="E24" i="33"/>
  <c r="D24" i="33"/>
  <c r="C24" i="33"/>
  <c r="B24" i="33"/>
  <c r="G23" i="33"/>
  <c r="G22" i="33"/>
  <c r="G24" i="33" s="1"/>
  <c r="F21" i="33"/>
  <c r="E21" i="33"/>
  <c r="D21" i="33"/>
  <c r="C21" i="33"/>
  <c r="B21" i="33"/>
  <c r="G20" i="33"/>
  <c r="G19" i="33"/>
  <c r="G18" i="33"/>
  <c r="G17" i="33"/>
  <c r="G21" i="33" s="1"/>
  <c r="F24" i="34"/>
  <c r="E24" i="34"/>
  <c r="D24" i="34"/>
  <c r="C24" i="34"/>
  <c r="B24" i="34"/>
  <c r="G23" i="34"/>
  <c r="G22" i="34"/>
  <c r="G24" i="34" s="1"/>
  <c r="F21" i="34"/>
  <c r="E21" i="34"/>
  <c r="D21" i="34"/>
  <c r="C21" i="34"/>
  <c r="B21" i="34"/>
  <c r="G20" i="34"/>
  <c r="G19" i="34"/>
  <c r="G18" i="34"/>
  <c r="G17" i="34"/>
  <c r="G21" i="34" s="1"/>
  <c r="F24" i="43"/>
  <c r="E24" i="43"/>
  <c r="D24" i="43"/>
  <c r="C24" i="43"/>
  <c r="B24" i="43"/>
  <c r="G23" i="43"/>
  <c r="G22" i="43"/>
  <c r="G24" i="43" s="1"/>
  <c r="F21" i="43"/>
  <c r="E21" i="43"/>
  <c r="D21" i="43"/>
  <c r="C21" i="43"/>
  <c r="B21" i="43"/>
  <c r="G20" i="43"/>
  <c r="G19" i="43"/>
  <c r="G18" i="43"/>
  <c r="G17" i="43"/>
  <c r="G21" i="43" s="1"/>
  <c r="F24" i="36"/>
  <c r="E24" i="36"/>
  <c r="D24" i="36"/>
  <c r="C24" i="36"/>
  <c r="B24" i="36"/>
  <c r="G23" i="36"/>
  <c r="G22" i="36"/>
  <c r="G24" i="36" s="1"/>
  <c r="F21" i="36"/>
  <c r="E21" i="36"/>
  <c r="D21" i="36"/>
  <c r="C21" i="36"/>
  <c r="B21" i="36"/>
  <c r="G20" i="36"/>
  <c r="G19" i="36"/>
  <c r="G18" i="36"/>
  <c r="G17" i="36"/>
  <c r="G21" i="36" s="1"/>
  <c r="F24" i="37"/>
  <c r="E24" i="37"/>
  <c r="D24" i="37"/>
  <c r="C24" i="37"/>
  <c r="B24" i="37"/>
  <c r="G23" i="37"/>
  <c r="G22" i="37"/>
  <c r="G24" i="37" s="1"/>
  <c r="F21" i="37"/>
  <c r="E21" i="37"/>
  <c r="D21" i="37"/>
  <c r="C21" i="37"/>
  <c r="B21" i="37"/>
  <c r="G20" i="37"/>
  <c r="G19" i="37"/>
  <c r="G18" i="37"/>
  <c r="G17" i="37"/>
  <c r="G21" i="37" s="1"/>
  <c r="F24" i="41"/>
  <c r="E24" i="41"/>
  <c r="D24" i="41"/>
  <c r="C24" i="41"/>
  <c r="B24" i="41"/>
  <c r="G23" i="41"/>
  <c r="G22" i="41"/>
  <c r="G24" i="41" s="1"/>
  <c r="F21" i="41"/>
  <c r="E21" i="41"/>
  <c r="D21" i="41"/>
  <c r="C21" i="41"/>
  <c r="B21" i="41"/>
  <c r="G20" i="41"/>
  <c r="G19" i="41"/>
  <c r="G18" i="41"/>
  <c r="G17" i="41"/>
  <c r="G21" i="41" s="1"/>
  <c r="F24" i="39"/>
  <c r="E24" i="39"/>
  <c r="D24" i="39"/>
  <c r="C24" i="39"/>
  <c r="B24" i="39"/>
  <c r="G23" i="39"/>
  <c r="G22" i="39"/>
  <c r="G24" i="39" s="1"/>
  <c r="F21" i="39"/>
  <c r="E21" i="39"/>
  <c r="D21" i="39"/>
  <c r="C21" i="39"/>
  <c r="B21" i="39"/>
  <c r="G20" i="39"/>
  <c r="G19" i="39"/>
  <c r="G18" i="39"/>
  <c r="G17" i="39"/>
  <c r="G21" i="39" s="1"/>
  <c r="F24" i="38"/>
  <c r="E24" i="38"/>
  <c r="D24" i="38"/>
  <c r="C24" i="38"/>
  <c r="B24" i="38"/>
  <c r="G23" i="38"/>
  <c r="G22" i="38"/>
  <c r="G24" i="38" s="1"/>
  <c r="F21" i="38"/>
  <c r="E21" i="38"/>
  <c r="D21" i="38"/>
  <c r="C21" i="38"/>
  <c r="B21" i="38"/>
  <c r="G20" i="38"/>
  <c r="G19" i="38"/>
  <c r="G18" i="38"/>
  <c r="G17" i="38"/>
  <c r="G21" i="38" s="1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31" l="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B43" i="38"/>
  <c r="B45" i="38" s="1"/>
  <c r="C43" i="38"/>
  <c r="C45" i="38" s="1"/>
  <c r="D43" i="38"/>
  <c r="D45" i="38" s="1"/>
  <c r="B43" i="39"/>
  <c r="B45" i="39" s="1"/>
  <c r="C43" i="39"/>
  <c r="C45" i="39" s="1"/>
  <c r="D43" i="39"/>
  <c r="D45" i="39" s="1"/>
  <c r="B43" i="41"/>
  <c r="B45" i="41" s="1"/>
  <c r="C43" i="41"/>
  <c r="C45" i="41" s="1"/>
  <c r="D43" i="41"/>
  <c r="D45" i="41" s="1"/>
  <c r="B43" i="37"/>
  <c r="B45" i="37" s="1"/>
  <c r="C43" i="37"/>
  <c r="C45" i="37" s="1"/>
  <c r="D43" i="37"/>
  <c r="D45" i="37" s="1"/>
  <c r="B43" i="36"/>
  <c r="B45" i="36" s="1"/>
  <c r="C43" i="36"/>
  <c r="C45" i="36" s="1"/>
  <c r="D43" i="36"/>
  <c r="D45" i="36" s="1"/>
  <c r="B43" i="43"/>
  <c r="B45" i="43" s="1"/>
  <c r="C43" i="43"/>
  <c r="C45" i="43" s="1"/>
  <c r="D43" i="43"/>
  <c r="D45" i="43" s="1"/>
  <c r="B43" i="34"/>
  <c r="B45" i="34" s="1"/>
  <c r="C43" i="34"/>
  <c r="C45" i="34" s="1"/>
  <c r="D43" i="34"/>
  <c r="D45" i="34" s="1"/>
  <c r="B43" i="33"/>
  <c r="B45" i="33" s="1"/>
  <c r="C43" i="33"/>
  <c r="C45" i="33" s="1"/>
  <c r="D43" i="33"/>
  <c r="D45" i="33" s="1"/>
  <c r="B43" i="32"/>
  <c r="B45" i="32" s="1"/>
  <c r="C43" i="32"/>
  <c r="C45" i="32" s="1"/>
  <c r="D43" i="32"/>
  <c r="D45" i="32" s="1"/>
  <c r="B26" i="14"/>
  <c r="C26" i="14"/>
  <c r="D26" i="14"/>
  <c r="E26" i="14"/>
  <c r="F26" i="14"/>
  <c r="G26" i="38"/>
  <c r="B26" i="38"/>
  <c r="C26" i="38"/>
  <c r="D26" i="38"/>
  <c r="E26" i="38"/>
  <c r="F26" i="38"/>
  <c r="G26" i="39"/>
  <c r="B26" i="39"/>
  <c r="C26" i="39"/>
  <c r="D26" i="39"/>
  <c r="E26" i="39"/>
  <c r="F26" i="39"/>
  <c r="G26" i="41"/>
  <c r="B26" i="41"/>
  <c r="C26" i="41"/>
  <c r="D26" i="41"/>
  <c r="E26" i="41"/>
  <c r="F26" i="41"/>
  <c r="G26" i="37"/>
  <c r="B26" i="37"/>
  <c r="C26" i="37"/>
  <c r="D26" i="37"/>
  <c r="E26" i="37"/>
  <c r="F26" i="37"/>
  <c r="G26" i="36"/>
  <c r="B26" i="36"/>
  <c r="C26" i="36"/>
  <c r="D26" i="36"/>
  <c r="E26" i="36"/>
  <c r="F26" i="36"/>
  <c r="G26" i="43"/>
  <c r="B26" i="43"/>
  <c r="C26" i="43"/>
  <c r="D26" i="43"/>
  <c r="E26" i="43"/>
  <c r="F26" i="43"/>
  <c r="G26" i="34"/>
  <c r="B26" i="34"/>
  <c r="C26" i="34"/>
  <c r="D26" i="34"/>
  <c r="E26" i="34"/>
  <c r="F26" i="34"/>
  <c r="G26" i="33"/>
  <c r="B26" i="33"/>
  <c r="C26" i="33"/>
  <c r="D26" i="33"/>
  <c r="E26" i="33"/>
  <c r="F26" i="33"/>
  <c r="G26" i="32"/>
  <c r="B26" i="32"/>
  <c r="C26" i="32"/>
  <c r="D26" i="32"/>
  <c r="E26" i="32"/>
  <c r="F26" i="32"/>
  <c r="G26" i="31"/>
  <c r="B26" i="31"/>
  <c r="C26" i="31"/>
  <c r="D26" i="31"/>
  <c r="E26" i="31"/>
  <c r="F26" i="31"/>
  <c r="G26" i="30"/>
  <c r="B26" i="30"/>
  <c r="C26" i="30"/>
  <c r="D26" i="30"/>
  <c r="E26" i="30"/>
  <c r="F26" i="30"/>
  <c r="C41" i="31" l="1"/>
  <c r="D41" i="31"/>
  <c r="D43" i="31" s="1"/>
  <c r="D45" i="31" s="1"/>
  <c r="E41" i="31"/>
  <c r="F41" i="31"/>
  <c r="G41" i="31"/>
  <c r="B38" i="31"/>
  <c r="B43" i="31" s="1"/>
  <c r="B45" i="31" s="1"/>
  <c r="C38" i="31"/>
  <c r="C43" i="31" s="1"/>
  <c r="C45" i="31" s="1"/>
  <c r="E38" i="31"/>
  <c r="E45" i="31" s="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F45" i="30" s="1"/>
  <c r="G38" i="30"/>
  <c r="G45" i="30" s="1"/>
  <c r="C41" i="14"/>
  <c r="D43" i="14"/>
  <c r="D45" i="14" s="1"/>
  <c r="E41" i="14"/>
  <c r="F41" i="14"/>
  <c r="B38" i="14"/>
  <c r="B43" i="14" s="1"/>
  <c r="B45" i="14" s="1"/>
  <c r="C38" i="14"/>
  <c r="C43" i="14" s="1"/>
  <c r="C45" i="14" s="1"/>
  <c r="E38" i="14"/>
  <c r="E45" i="14" s="1"/>
  <c r="F38" i="14"/>
  <c r="F45" i="14" s="1"/>
  <c r="G38" i="14"/>
  <c r="G45" i="14" s="1"/>
  <c r="A47" i="27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<sst xmlns="http://schemas.openxmlformats.org/spreadsheetml/2006/main" count="1014" uniqueCount="91">
  <si>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</si>
  <si>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</si>
  <si>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</si>
  <si>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</si>
  <si>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</si>
  <si>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</si>
  <si>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</si>
  <si>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</si>
  <si>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</si>
  <si>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</si>
  <si>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</si>
  <si>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</si>
  <si>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</si>
  <si>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</si>
  <si>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</si>
  <si>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</si>
  <si>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</si>
  <si>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</si>
  <si>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</si>
  <si>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</si>
  <si>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</si>
  <si>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</si>
  <si>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</si>
  <si>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</si>
  <si>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</si>
  <si>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</si>
  <si>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</si>
  <si>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</si>
  <si>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</si>
  <si>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</si>
  <si>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</si>
  <si>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</si>
  <si>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</si>
  <si>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</si>
  <si>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</si>
  <si>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</si>
  <si>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</si>
  <si>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</si>
  <si>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</si>
  <si>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</si>
  <si>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</si>
  <si>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</si>
  <si>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</si>
  <si>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</si>
  <si>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</si>
  <si>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</si>
  <si>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</si>
  <si>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</si>
  <si>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</si>
  <si>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</si>
  <si>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</si>
  <si>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</si>
  <si>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</si>
  <si>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</si>
  <si>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</si>
  <si>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</si>
  <si>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</si>
  <si>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</si>
  <si>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</si>
  <si>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</si>
  <si>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</si>
  <si>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</si>
  <si>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21/11/2025 a 20/12/2025</t>
  </si>
  <si>
    <t>Receita classificada referente ao período de 21/10/2025 a 20/11/2025</t>
  </si>
  <si>
    <t>Receita classificada referente ao período de 21/09/2025 a 20/10/2025</t>
  </si>
  <si>
    <t>Receita classificada referente ao período de  21/08/2025 a 20/09/2025</t>
  </si>
  <si>
    <t>Arrecadação acumulada de janeiro/2025 até agosto/2025.</t>
  </si>
  <si>
    <t>Receita classificada referente ao período de 01/01/2025 a 31/08/2025</t>
  </si>
  <si>
    <t>ARRECADAÇÃO
LÍQUIDA
(jan - ago 2025)</t>
  </si>
  <si>
    <t>MUNICÍPIOS
FPM EC112
(0,5% - 2025)</t>
  </si>
  <si>
    <t>REPASSE
FPM EC112
2025</t>
  </si>
  <si>
    <t>Receita classificada referente ao período de 21/07/2025 a 20/08/2025</t>
  </si>
  <si>
    <t>Receita classificada referente ao período de 21/06/2025 a 20/07/2025</t>
  </si>
  <si>
    <t>Receita classificada referente ao período de 21/05/2025 a 20/06/2025</t>
  </si>
  <si>
    <t>Receita classificada referente ao período de 21/04/2025 a 20/05/2025</t>
  </si>
  <si>
    <t>Receita classificada referente ao período de 21/03/2025 a 20/04/2025</t>
  </si>
  <si>
    <t>Receita classificada referente ao período de 21/02/2025 a 20/03/2025</t>
  </si>
  <si>
    <t>Receita classificada referente ao período de 21/01/2025 a 20/02/2025</t>
  </si>
  <si>
    <t>Receita classificada referente ao período de 21/12/2024 a 20/01/2025</t>
  </si>
  <si>
    <t>Arrecadação acumulada de dezembro/2024 até novembro/2025.</t>
  </si>
  <si>
    <t>Receita classificada referente ao período de 01/12/2024 a 30/11/2025</t>
  </si>
  <si>
    <t>Arrecadação acumulada de setembro/2024 até dezembro/2024</t>
  </si>
  <si>
    <t>Receita classificada referente ao período de 01/09/2024 a 31/12/2024</t>
  </si>
  <si>
    <t>Arrecadação acumulada de setembro/2024 até agosto/2025.</t>
  </si>
  <si>
    <t>ARRECADAÇÃO
LÍQUIDA
(set - dez 2024)</t>
  </si>
  <si>
    <t>MUNICÍPIOS
FPM EC112
(0,25% - 2024)</t>
  </si>
  <si>
    <t>Receita classificada referente ao período de 01/09/2024 a 31/08/2025</t>
  </si>
  <si>
    <t>Arrecadação acumulada de julho/2024 a junho/2025.</t>
  </si>
  <si>
    <t>Receita classificada referente ao período de 01/07/2024 a 30/06/2025.</t>
  </si>
  <si>
    <t>Crédito efetuado em .</t>
  </si>
  <si>
    <t xml:space="preserve">Crédito efetuado 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</si>
</sst>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45658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3689862.4198400001</v>
      </c>
      <c r="C17" s="66">
        <v>0</v>
      </c>
      <c r="D17" s="66">
        <v>0</v>
      </c>
      <c r="E17" s="66">
        <v>0</v>
      </c>
      <c r="F17" s="66">
        <v>26746.466400000001</v>
      </c>
      <c r="G17" s="66">
        <f>B17-C17-D17-E17-F17</f>
        <v>3663115.9534400003</v>
      </c>
    </row>
    <row r="18" spans="1:12" x14ac:dyDescent="0.2">
      <c r="A18" s="1" t="s">
        <v>24</v>
      </c>
      <c r="B18" s="11">
        <v>17922581.257919997</v>
      </c>
      <c r="C18" s="11">
        <v>0</v>
      </c>
      <c r="D18" s="11">
        <v>0</v>
      </c>
      <c r="E18" s="11">
        <v>0</v>
      </c>
      <c r="F18" s="11">
        <v>2928956.7623200002</v>
      </c>
      <c r="G18" s="11">
        <f t="shared" ref="G18:G23" si="0">B18-C18-D18-E18-F18</f>
        <v>14993624.495599996</v>
      </c>
    </row>
    <row r="19" spans="1:12" x14ac:dyDescent="0.2">
      <c r="A19" s="1" t="s">
        <v>23</v>
      </c>
      <c r="B19" s="11">
        <v>53792154.638109997</v>
      </c>
      <c r="C19" s="11">
        <v>0</v>
      </c>
      <c r="D19" s="11">
        <v>0</v>
      </c>
      <c r="E19" s="11">
        <v>0</v>
      </c>
      <c r="F19" s="11">
        <v>485640.58143999992</v>
      </c>
      <c r="G19" s="11">
        <f t="shared" si="0"/>
        <v>53306514.056669995</v>
      </c>
    </row>
    <row r="20" spans="1:12" x14ac:dyDescent="0.2">
      <c r="A20" s="1" t="s">
        <v>29</v>
      </c>
      <c r="B20" s="11">
        <v>1088921.57393</v>
      </c>
      <c r="C20" s="11">
        <v>0</v>
      </c>
      <c r="D20" s="11">
        <v>0</v>
      </c>
      <c r="E20" s="11">
        <v>0</v>
      </c>
      <c r="F20" s="11">
        <v>124.6725</v>
      </c>
      <c r="G20" s="11">
        <f t="shared" si="0"/>
        <v>1088796.9014299999</v>
      </c>
    </row>
    <row r="21" spans="1:12" s="14" customFormat="1" ht="15.75" x14ac:dyDescent="0.25">
      <c r="A21" s="12" t="s">
        <v>26</v>
      </c>
      <c r="B21" s="13">
        <f>SUM(B17:B20)</f>
        <v>76493519.889799982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0</v>
      </c>
      <c r="F21" s="13">
        <f>SUM(F17:F20)</f>
        <v>3441468.4826599997</v>
      </c>
      <c r="G21" s="13">
        <f>SUM(G17:G20)</f>
        <v>73052051.407139987</v>
      </c>
    </row>
    <row r="22" spans="1:12" x14ac:dyDescent="0.2">
      <c r="A22" s="1" t="s">
        <v>27</v>
      </c>
      <c r="B22" s="11">
        <v>6570570.2508399999</v>
      </c>
      <c r="C22" s="11">
        <v>0</v>
      </c>
      <c r="D22" s="11">
        <v>0</v>
      </c>
      <c r="E22" s="11">
        <v>0</v>
      </c>
      <c r="F22" s="11">
        <v>575023.73647</v>
      </c>
      <c r="G22" s="11">
        <f t="shared" si="0"/>
        <v>5995546.51437</v>
      </c>
    </row>
    <row r="23" spans="1:12" x14ac:dyDescent="0.2">
      <c r="A23" s="1" t="s">
        <v>28</v>
      </c>
      <c r="B23" s="11">
        <v>78142.21987999999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78142.21987999999</v>
      </c>
    </row>
    <row r="24" spans="1:12" s="14" customFormat="1" ht="15.75" x14ac:dyDescent="0.25">
      <c r="A24" s="12" t="s">
        <v>26</v>
      </c>
      <c r="B24" s="13">
        <f>SUM(B22:B23)</f>
        <v>6648712.4707199996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575023.73647</v>
      </c>
      <c r="G24" s="13">
        <f>SUM(G22:G23)</f>
        <v>6073688.7342499997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83142232.360519975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4016492.2191299996</v>
      </c>
      <c r="G26" s="17">
        <f>SUM(G24,G21)</f>
        <v>79125740.141389981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824201.08952400007</v>
      </c>
      <c r="C34" s="11">
        <f>21.5%*$G17</f>
        <v>787569.92998960009</v>
      </c>
      <c r="D34" s="11"/>
      <c r="E34" s="11">
        <f>1.8%*$G17</f>
        <v>65936.087161920019</v>
      </c>
      <c r="F34" s="11">
        <f t="shared" ref="F34:G36" si="4">0.6%*$G17</f>
        <v>21978.695720640004</v>
      </c>
      <c r="G34" s="11">
        <f t="shared" si="4"/>
        <v>21978.695720640004</v>
      </c>
    </row>
    <row r="35" spans="1:7" x14ac:dyDescent="0.2">
      <c r="A35" s="1" t="s">
        <v>24</v>
      </c>
      <c r="B35" s="11">
        <f>22.5%*$G18</f>
        <v>3373565.5115099992</v>
      </c>
      <c r="C35" s="11">
        <f>21.5%*$G18</f>
        <v>3223629.2665539989</v>
      </c>
      <c r="D35" s="11"/>
      <c r="E35" s="11">
        <f>1.8%*$G18</f>
        <v>269885.24092079996</v>
      </c>
      <c r="F35" s="11">
        <f t="shared" si="4"/>
        <v>89961.746973599977</v>
      </c>
      <c r="G35" s="11">
        <f t="shared" si="4"/>
        <v>89961.746973599977</v>
      </c>
    </row>
    <row r="36" spans="1:7" x14ac:dyDescent="0.2">
      <c r="A36" s="1" t="s">
        <v>23</v>
      </c>
      <c r="B36" s="11">
        <f>22.5%*$G19</f>
        <v>11993965.662750749</v>
      </c>
      <c r="C36" s="11">
        <f>21.5%*$G19</f>
        <v>11460900.52218405</v>
      </c>
      <c r="D36" s="11"/>
      <c r="E36" s="11">
        <f>1.8%*$G19</f>
        <v>959517.25302006002</v>
      </c>
      <c r="F36" s="11">
        <f t="shared" si="4"/>
        <v>319839.08434001997</v>
      </c>
      <c r="G36" s="11">
        <f t="shared" si="4"/>
        <v>319839.08434001997</v>
      </c>
    </row>
    <row r="37" spans="1:7" x14ac:dyDescent="0.2">
      <c r="A37" s="1" t="s">
        <v>29</v>
      </c>
      <c r="B37" s="11">
        <f>22.5%*$G20</f>
        <v>244979.30282174997</v>
      </c>
      <c r="C37" s="11">
        <f>21.5%*($G20)</f>
        <v>234091.33380744996</v>
      </c>
      <c r="D37" s="11"/>
      <c r="E37" s="11">
        <f>1.8%*($G20)</f>
        <v>19598.344225739998</v>
      </c>
      <c r="F37" s="11">
        <f>0.6%*($G20)</f>
        <v>6532.7814085799992</v>
      </c>
      <c r="G37" s="11">
        <f>0.6%*($G20)</f>
        <v>6532.7814085799992</v>
      </c>
    </row>
    <row r="38" spans="1:7" s="14" customFormat="1" ht="15.75" x14ac:dyDescent="0.25">
      <c r="A38" s="12" t="s">
        <v>26</v>
      </c>
      <c r="B38" s="13">
        <f>SUM(B34:B37)</f>
        <v>16436711.566606497</v>
      </c>
      <c r="C38" s="13">
        <f>SUM(C34:C37)</f>
        <v>15706191.052535098</v>
      </c>
      <c r="D38" s="13"/>
      <c r="E38" s="13">
        <f>SUM(E34:E37)</f>
        <v>1314936.9253285201</v>
      </c>
      <c r="F38" s="13">
        <f>SUM(F34:F37)</f>
        <v>438312.30844284</v>
      </c>
      <c r="G38" s="13">
        <f>SUM(G34:G37)</f>
        <v>438312.30844284</v>
      </c>
    </row>
    <row r="39" spans="1:7" x14ac:dyDescent="0.2">
      <c r="A39" s="1" t="s">
        <v>27</v>
      </c>
      <c r="B39" s="11">
        <f>22.5%*$G22</f>
        <v>1348997.9657332501</v>
      </c>
      <c r="C39" s="11">
        <f>21.5%*$G22</f>
        <v>1289042.50058955</v>
      </c>
      <c r="D39" s="11">
        <f>10%*$G22</f>
        <v>599554.65143700002</v>
      </c>
      <c r="E39" s="11">
        <f>1.8%*$G22</f>
        <v>107919.83725866002</v>
      </c>
      <c r="F39" s="11">
        <f>0.6%*$G22</f>
        <v>35973.279086219998</v>
      </c>
      <c r="G39" s="11">
        <f>0.6%*$G22</f>
        <v>35973.279086219998</v>
      </c>
    </row>
    <row r="40" spans="1:7" x14ac:dyDescent="0.2">
      <c r="A40" s="1" t="s">
        <v>28</v>
      </c>
      <c r="B40" s="11">
        <f>22.5%*$G23</f>
        <v>17581.999473</v>
      </c>
      <c r="C40" s="11">
        <f>21.5%*$G23</f>
        <v>16800.577274199997</v>
      </c>
      <c r="D40" s="11">
        <f>10%*$G23</f>
        <v>7814.2219879999993</v>
      </c>
      <c r="E40" s="11">
        <f>1.8%*$G23</f>
        <v>1406.5599578399999</v>
      </c>
      <c r="F40" s="11">
        <f>0.6%*$G23</f>
        <v>468.85331927999994</v>
      </c>
      <c r="G40" s="11">
        <f>0.6%*$G23</f>
        <v>468.85331927999994</v>
      </c>
    </row>
    <row r="41" spans="1:7" s="14" customFormat="1" ht="15.75" x14ac:dyDescent="0.25">
      <c r="A41" s="12" t="s">
        <v>26</v>
      </c>
      <c r="B41" s="13">
        <f t="shared" ref="B41:G41" si="5">SUM(B39:B40)</f>
        <v>1366579.9652062501</v>
      </c>
      <c r="C41" s="13">
        <f t="shared" si="5"/>
        <v>1305843.07786375</v>
      </c>
      <c r="D41" s="13">
        <f t="shared" si="5"/>
        <v>607368.873425</v>
      </c>
      <c r="E41" s="13">
        <f t="shared" si="5"/>
        <v>109326.39721650002</v>
      </c>
      <c r="F41" s="13">
        <f t="shared" si="5"/>
        <v>36442.1324055</v>
      </c>
      <c r="G41" s="13">
        <f t="shared" si="5"/>
        <v>36442.1324055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3560658.3063625493</v>
      </c>
      <c r="C43" s="11">
        <f>(C38+C41)*0.2</f>
        <v>3402406.8260797695</v>
      </c>
      <c r="D43" s="11">
        <f>(D38+D41)*0.2</f>
        <v>121473.77468500001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14242633.225450197</v>
      </c>
      <c r="C45" s="17">
        <f t="shared" si="6"/>
        <v>13609627.304319078</v>
      </c>
      <c r="D45" s="17">
        <f t="shared" si="6"/>
        <v>485895.09873999999</v>
      </c>
      <c r="E45" s="17">
        <f t="shared" si="6"/>
        <v>1424263.3225450201</v>
      </c>
      <c r="F45" s="17">
        <f t="shared" si="6"/>
        <v>474754.44084833999</v>
      </c>
      <c r="G45" s="17">
        <f t="shared" si="6"/>
        <v>474754.44084833999</v>
      </c>
    </row>
    <row r="46" spans="1:7" ht="15.75" x14ac:dyDescent="0.25">
      <c r="A46" s="21" t="s">
        <v>38</v>
      </c>
    </row>
    <row r="47" spans="1:7" x14ac:dyDescent="0.2">
      <c r="A47" s="68" t="s">
        <v>78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45689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2423653.4947699993</v>
      </c>
      <c r="C17" s="66">
        <v>0</v>
      </c>
      <c r="D17" s="66">
        <v>0</v>
      </c>
      <c r="E17" s="66">
        <v>0</v>
      </c>
      <c r="F17" s="66">
        <v>56491.285650000005</v>
      </c>
      <c r="G17" s="66">
        <f t="shared" ref="G17:G23" si="0">B17-C17-D17-E17-F17</f>
        <v>2367162.2091199993</v>
      </c>
    </row>
    <row r="18" spans="1:12" x14ac:dyDescent="0.2">
      <c r="A18" s="1" t="s">
        <v>24</v>
      </c>
      <c r="B18" s="11">
        <v>62146391.431029998</v>
      </c>
      <c r="C18" s="11">
        <v>0</v>
      </c>
      <c r="D18" s="11">
        <v>0</v>
      </c>
      <c r="E18" s="11">
        <v>0</v>
      </c>
      <c r="F18" s="11">
        <v>647325.73826999997</v>
      </c>
      <c r="G18" s="11">
        <f t="shared" si="0"/>
        <v>61499065.692759998</v>
      </c>
    </row>
    <row r="19" spans="1:12" x14ac:dyDescent="0.2">
      <c r="A19" s="1" t="s">
        <v>23</v>
      </c>
      <c r="B19" s="11">
        <v>35183440.564989999</v>
      </c>
      <c r="C19" s="11">
        <v>0</v>
      </c>
      <c r="D19" s="11">
        <v>0</v>
      </c>
      <c r="E19" s="11">
        <v>0</v>
      </c>
      <c r="F19" s="11">
        <v>893497.63486999995</v>
      </c>
      <c r="G19" s="11">
        <f t="shared" si="0"/>
        <v>34289942.930119999</v>
      </c>
    </row>
    <row r="20" spans="1:12" x14ac:dyDescent="0.2">
      <c r="A20" s="1" t="s">
        <v>29</v>
      </c>
      <c r="B20" s="11">
        <v>1146048.36173</v>
      </c>
      <c r="C20" s="11">
        <v>0</v>
      </c>
      <c r="D20" s="11">
        <v>0</v>
      </c>
      <c r="E20" s="11">
        <v>0</v>
      </c>
      <c r="F20" s="11">
        <v>68.695580000000007</v>
      </c>
      <c r="G20" s="11">
        <f t="shared" si="0"/>
        <v>1145979.6661499999</v>
      </c>
    </row>
    <row r="21" spans="1:12" s="14" customFormat="1" ht="15.75" x14ac:dyDescent="0.25">
      <c r="A21" s="12" t="s">
        <v>26</v>
      </c>
      <c r="B21" s="13">
        <f>SUM(B17:B20)</f>
        <v>100899533.85251999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1597383.3543699998</v>
      </c>
      <c r="G21" s="13">
        <f>SUM(G17:G20)</f>
        <v>99302150.498149991</v>
      </c>
    </row>
    <row r="22" spans="1:12" x14ac:dyDescent="0.2">
      <c r="A22" s="1" t="s">
        <v>27</v>
      </c>
      <c r="B22" s="11">
        <v>7334114.9046500009</v>
      </c>
      <c r="C22" s="11">
        <v>0</v>
      </c>
      <c r="D22" s="11">
        <v>0</v>
      </c>
      <c r="E22" s="11">
        <v>0</v>
      </c>
      <c r="F22" s="11">
        <v>572219.15167999989</v>
      </c>
      <c r="G22" s="11">
        <f t="shared" si="0"/>
        <v>6761895.7529700007</v>
      </c>
    </row>
    <row r="23" spans="1:12" x14ac:dyDescent="0.2">
      <c r="A23" s="1" t="s">
        <v>28</v>
      </c>
      <c r="B23" s="11">
        <v>113561.74834000001</v>
      </c>
      <c r="C23" s="11">
        <v>0</v>
      </c>
      <c r="D23" s="11">
        <v>0</v>
      </c>
      <c r="E23" s="11">
        <v>0</v>
      </c>
      <c r="F23" s="11">
        <v>1.4044199999999998</v>
      </c>
      <c r="G23" s="11">
        <f t="shared" si="0"/>
        <v>113560.34392</v>
      </c>
    </row>
    <row r="24" spans="1:12" s="14" customFormat="1" ht="15.75" x14ac:dyDescent="0.25">
      <c r="A24" s="12" t="s">
        <v>26</v>
      </c>
      <c r="B24" s="13">
        <f>SUM(B22:B23)</f>
        <v>7447676.6529900013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572220.55609999993</v>
      </c>
      <c r="G24" s="13">
        <f t="shared" si="2"/>
        <v>6875456.0968900006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108347210.50550999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2169603.9104699995</v>
      </c>
      <c r="G26" s="17">
        <f t="shared" si="3"/>
        <v>106177606.59503999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532611.4970519999</v>
      </c>
      <c r="C34" s="11">
        <f>21.5%*$G17</f>
        <v>508939.87496079982</v>
      </c>
      <c r="D34" s="11"/>
      <c r="E34" s="11">
        <f>1.8%*$G17</f>
        <v>42608.919764159989</v>
      </c>
      <c r="F34" s="11">
        <f t="shared" ref="F34:G36" si="4">0.6%*$G17</f>
        <v>14202.973254719996</v>
      </c>
      <c r="G34" s="11">
        <f t="shared" si="4"/>
        <v>14202.973254719996</v>
      </c>
    </row>
    <row r="35" spans="1:7" x14ac:dyDescent="0.2">
      <c r="A35" s="1" t="s">
        <v>24</v>
      </c>
      <c r="B35" s="11">
        <f>22.5%*$G18</f>
        <v>13837289.780871</v>
      </c>
      <c r="C35" s="11">
        <f>21.5%*$G18</f>
        <v>13222299.1239434</v>
      </c>
      <c r="D35" s="11"/>
      <c r="E35" s="11">
        <f>1.8%*$G18</f>
        <v>1106983.1824696802</v>
      </c>
      <c r="F35" s="11">
        <f t="shared" si="4"/>
        <v>368994.39415656001</v>
      </c>
      <c r="G35" s="11">
        <f t="shared" si="4"/>
        <v>368994.39415656001</v>
      </c>
    </row>
    <row r="36" spans="1:7" x14ac:dyDescent="0.2">
      <c r="A36" s="1" t="s">
        <v>23</v>
      </c>
      <c r="B36" s="11">
        <f>22.5%*$G19</f>
        <v>7715237.1592769995</v>
      </c>
      <c r="C36" s="11">
        <f>21.5%*$G19</f>
        <v>7372337.7299758</v>
      </c>
      <c r="D36" s="11"/>
      <c r="E36" s="11">
        <f>1.8%*$G19</f>
        <v>617218.97274216008</v>
      </c>
      <c r="F36" s="11">
        <f t="shared" si="4"/>
        <v>205739.65758072</v>
      </c>
      <c r="G36" s="11">
        <f t="shared" si="4"/>
        <v>205739.65758072</v>
      </c>
    </row>
    <row r="37" spans="1:7" x14ac:dyDescent="0.2">
      <c r="A37" s="1" t="s">
        <v>29</v>
      </c>
      <c r="B37" s="11">
        <f>22.5%*$G20</f>
        <v>257845.42488375001</v>
      </c>
      <c r="C37" s="11">
        <f>21.5%*($G20)</f>
        <v>246385.62822224997</v>
      </c>
      <c r="D37" s="11"/>
      <c r="E37" s="11">
        <f>1.8%*($G20)</f>
        <v>20627.6339907</v>
      </c>
      <c r="F37" s="11">
        <f>0.6%*($G20)</f>
        <v>6875.8779968999997</v>
      </c>
      <c r="G37" s="11">
        <f>0.6%*($G20)</f>
        <v>6875.8779968999997</v>
      </c>
    </row>
    <row r="38" spans="1:7" s="14" customFormat="1" ht="15.75" x14ac:dyDescent="0.25">
      <c r="A38" s="12" t="s">
        <v>26</v>
      </c>
      <c r="B38" s="13">
        <f>SUM(B34:B37)</f>
        <v>22342983.862083748</v>
      </c>
      <c r="C38" s="13">
        <f>SUM(C34:C37)</f>
        <v>21349962.357102249</v>
      </c>
      <c r="D38" s="13"/>
      <c r="E38" s="13">
        <f>SUM(E34:E37)</f>
        <v>1787438.7089667001</v>
      </c>
      <c r="F38" s="13">
        <f>SUM(F34:F37)</f>
        <v>595812.90298889996</v>
      </c>
      <c r="G38" s="13">
        <f>SUM(G34:G37)</f>
        <v>595812.90298889996</v>
      </c>
    </row>
    <row r="39" spans="1:7" x14ac:dyDescent="0.2">
      <c r="A39" s="1" t="s">
        <v>27</v>
      </c>
      <c r="B39" s="11">
        <f>22.5%*$G22</f>
        <v>1521426.5444182502</v>
      </c>
      <c r="C39" s="11">
        <f>21.5%*$G22</f>
        <v>1453807.5868885501</v>
      </c>
      <c r="D39" s="11">
        <f>10%*$G22</f>
        <v>676189.57529700012</v>
      </c>
      <c r="E39" s="11">
        <f>1.8%*$G22</f>
        <v>121714.12355346003</v>
      </c>
      <c r="F39" s="11">
        <f>0.6%*$G22</f>
        <v>40571.374517820004</v>
      </c>
      <c r="G39" s="11">
        <f>0.6%*$G22</f>
        <v>40571.374517820004</v>
      </c>
    </row>
    <row r="40" spans="1:7" x14ac:dyDescent="0.2">
      <c r="A40" s="1" t="s">
        <v>28</v>
      </c>
      <c r="B40" s="11">
        <f>22.5%*$G23</f>
        <v>25551.077381999999</v>
      </c>
      <c r="C40" s="11">
        <f>21.5%*$G23</f>
        <v>24415.473942799999</v>
      </c>
      <c r="D40" s="11">
        <f>10%*$G23</f>
        <v>11356.034392000001</v>
      </c>
      <c r="E40" s="11">
        <f>1.8%*$G23</f>
        <v>2044.0861905600002</v>
      </c>
      <c r="F40" s="11">
        <f>0.6%*$G23</f>
        <v>681.36206351999999</v>
      </c>
      <c r="G40" s="11">
        <f>0.6%*$G23</f>
        <v>681.36206351999999</v>
      </c>
    </row>
    <row r="41" spans="1:7" s="14" customFormat="1" ht="15.75" x14ac:dyDescent="0.25">
      <c r="A41" s="12" t="s">
        <v>26</v>
      </c>
      <c r="B41" s="13">
        <f>22.5%*$G24</f>
        <v>1546977.6218002501</v>
      </c>
      <c r="C41" s="13">
        <f>SUM(C39:C40)</f>
        <v>1478223.06083135</v>
      </c>
      <c r="D41" s="13">
        <f>SUM(D39:D40)</f>
        <v>687545.60968900006</v>
      </c>
      <c r="E41" s="13">
        <f>SUM(E39:E40)</f>
        <v>123758.20974402003</v>
      </c>
      <c r="F41" s="13">
        <f>SUM(F39:F40)</f>
        <v>41252.736581340003</v>
      </c>
      <c r="G41" s="13">
        <f>SUM(G39:G40)</f>
        <v>41252.736581340003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4777992.2967768004</v>
      </c>
      <c r="C43" s="11">
        <f>(C38+C41)*0.2</f>
        <v>4565637.0835867198</v>
      </c>
      <c r="D43" s="11">
        <f>(D38+D41)*0.2</f>
        <v>137509.12193780002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19111969.187107198</v>
      </c>
      <c r="C45" s="17">
        <f t="shared" si="5"/>
        <v>18262548.334346879</v>
      </c>
      <c r="D45" s="17">
        <f t="shared" si="5"/>
        <v>550036.4877512001</v>
      </c>
      <c r="E45" s="17">
        <f t="shared" si="5"/>
        <v>1911196.9187107203</v>
      </c>
      <c r="F45" s="17">
        <f t="shared" si="5"/>
        <v>637065.63957023993</v>
      </c>
      <c r="G45" s="17">
        <f t="shared" si="5"/>
        <v>637065.63957023993</v>
      </c>
    </row>
    <row r="46" spans="1:7" ht="15.75" x14ac:dyDescent="0.25">
      <c r="A46" s="21" t="s">
        <v>38</v>
      </c>
    </row>
    <row r="47" spans="1:7" x14ac:dyDescent="0.2">
      <c r="A47" s="68" t="s">
        <v>77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tabSelected="1"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45717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2368326.1962899999</v>
      </c>
      <c r="C17" s="66">
        <v>0</v>
      </c>
      <c r="D17" s="66">
        <v>0</v>
      </c>
      <c r="E17" s="66">
        <v>0</v>
      </c>
      <c r="F17" s="66">
        <v>22550.946989999997</v>
      </c>
      <c r="G17" s="66">
        <f t="shared" ref="G17:G23" si="0">B17-C17-D17-E17-F17</f>
        <v>2345775.2492999998</v>
      </c>
    </row>
    <row r="18" spans="1:12" x14ac:dyDescent="0.2">
      <c r="A18" s="1" t="s">
        <v>24</v>
      </c>
      <c r="B18" s="11">
        <v>23134894.41996</v>
      </c>
      <c r="C18" s="11">
        <v>0</v>
      </c>
      <c r="D18" s="11">
        <v>0</v>
      </c>
      <c r="E18" s="11">
        <v>0</v>
      </c>
      <c r="F18" s="11">
        <v>5582169.8570600003</v>
      </c>
      <c r="G18" s="11">
        <f t="shared" si="0"/>
        <v>17552724.562899999</v>
      </c>
    </row>
    <row r="19" spans="1:12" x14ac:dyDescent="0.2">
      <c r="A19" s="1" t="s">
        <v>23</v>
      </c>
      <c r="B19" s="11">
        <v>41864610.736000001</v>
      </c>
      <c r="C19" s="11">
        <v>0</v>
      </c>
      <c r="D19" s="11">
        <v>0</v>
      </c>
      <c r="E19" s="11">
        <v>0</v>
      </c>
      <c r="F19" s="11">
        <v>370992.96562999993</v>
      </c>
      <c r="G19" s="11">
        <f t="shared" si="0"/>
        <v>41493617.770369999</v>
      </c>
    </row>
    <row r="20" spans="1:12" x14ac:dyDescent="0.2">
      <c r="A20" s="1" t="s">
        <v>29</v>
      </c>
      <c r="B20" s="11">
        <v>1043605.2441499998</v>
      </c>
      <c r="C20" s="11">
        <v>0</v>
      </c>
      <c r="D20" s="11">
        <v>0</v>
      </c>
      <c r="E20" s="11">
        <v>0</v>
      </c>
      <c r="F20" s="11">
        <v>457.40601000000004</v>
      </c>
      <c r="G20" s="11">
        <f t="shared" si="0"/>
        <v>1043147.8381399998</v>
      </c>
    </row>
    <row r="21" spans="1:12" s="14" customFormat="1" ht="15.75" x14ac:dyDescent="0.25">
      <c r="A21" s="12" t="s">
        <v>26</v>
      </c>
      <c r="B21" s="13">
        <f>SUM(B17:B20)</f>
        <v>68411436.596400008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5976171.1756899999</v>
      </c>
      <c r="G21" s="13">
        <f>SUM(G17:G20)</f>
        <v>62435265.420710005</v>
      </c>
    </row>
    <row r="22" spans="1:12" x14ac:dyDescent="0.2">
      <c r="A22" s="1" t="s">
        <v>27</v>
      </c>
      <c r="B22" s="11">
        <v>7551627.3688500002</v>
      </c>
      <c r="C22" s="11">
        <v>0</v>
      </c>
      <c r="D22" s="11">
        <v>0</v>
      </c>
      <c r="E22" s="11">
        <v>0</v>
      </c>
      <c r="F22" s="11">
        <v>164836.23683999997</v>
      </c>
      <c r="G22" s="11">
        <f t="shared" si="0"/>
        <v>7386791.1320099998</v>
      </c>
    </row>
    <row r="23" spans="1:12" x14ac:dyDescent="0.2">
      <c r="A23" s="1" t="s">
        <v>28</v>
      </c>
      <c r="B23" s="11">
        <v>100782.67884000002</v>
      </c>
      <c r="C23" s="11">
        <v>0</v>
      </c>
      <c r="D23" s="11">
        <v>0</v>
      </c>
      <c r="E23" s="11">
        <v>0</v>
      </c>
      <c r="F23" s="11">
        <v>0.56469000000000003</v>
      </c>
      <c r="G23" s="11">
        <f t="shared" si="0"/>
        <v>100782.11415000002</v>
      </c>
    </row>
    <row r="24" spans="1:12" s="14" customFormat="1" ht="15.75" x14ac:dyDescent="0.25">
      <c r="A24" s="12" t="s">
        <v>26</v>
      </c>
      <c r="B24" s="13">
        <f>SUM(B22:B23)</f>
        <v>7652410.0476900004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164836.80152999997</v>
      </c>
      <c r="G24" s="13">
        <f t="shared" si="2"/>
        <v>7487573.2461599996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76063846.644090012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6141007.9772199998</v>
      </c>
      <c r="G26" s="17">
        <f t="shared" si="3"/>
        <v>69922838.666869998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527799.43109249999</v>
      </c>
      <c r="C34" s="11">
        <f>21.5%*$G17</f>
        <v>504341.67859949992</v>
      </c>
      <c r="D34" s="11"/>
      <c r="E34" s="11">
        <f>1.8%*$G17</f>
        <v>42223.954487399998</v>
      </c>
      <c r="F34" s="11">
        <f t="shared" ref="F34:G36" si="4">0.6%*$G17</f>
        <v>14074.651495799999</v>
      </c>
      <c r="G34" s="11">
        <f t="shared" si="4"/>
        <v>14074.651495799999</v>
      </c>
    </row>
    <row r="35" spans="1:7" x14ac:dyDescent="0.2">
      <c r="A35" s="1" t="s">
        <v>24</v>
      </c>
      <c r="B35" s="11">
        <f>22.5%*$G18</f>
        <v>3949363.0266525</v>
      </c>
      <c r="C35" s="11">
        <f>21.5%*$G18</f>
        <v>3773835.7810235</v>
      </c>
      <c r="D35" s="11"/>
      <c r="E35" s="11">
        <f>1.8%*$G18</f>
        <v>315949.04213220003</v>
      </c>
      <c r="F35" s="11">
        <f t="shared" si="4"/>
        <v>105316.3473774</v>
      </c>
      <c r="G35" s="11">
        <f t="shared" si="4"/>
        <v>105316.3473774</v>
      </c>
    </row>
    <row r="36" spans="1:7" x14ac:dyDescent="0.2">
      <c r="A36" s="1" t="s">
        <v>23</v>
      </c>
      <c r="B36" s="11">
        <f>22.5%*$G19</f>
        <v>9336063.9983332492</v>
      </c>
      <c r="C36" s="11">
        <f>21.5%*$G19</f>
        <v>8921127.8206295501</v>
      </c>
      <c r="D36" s="11"/>
      <c r="E36" s="11">
        <f>1.8%*$G19</f>
        <v>746885.1198666601</v>
      </c>
      <c r="F36" s="11">
        <f t="shared" si="4"/>
        <v>248961.70662221999</v>
      </c>
      <c r="G36" s="11">
        <f t="shared" si="4"/>
        <v>248961.70662221999</v>
      </c>
    </row>
    <row r="37" spans="1:7" x14ac:dyDescent="0.2">
      <c r="A37" s="1" t="s">
        <v>29</v>
      </c>
      <c r="B37" s="11">
        <f>22.5%*$G20</f>
        <v>234708.26358149995</v>
      </c>
      <c r="C37" s="11">
        <f>21.5%*($G20)</f>
        <v>224276.78520009996</v>
      </c>
      <c r="D37" s="11"/>
      <c r="E37" s="11">
        <f>1.8%*($G20)</f>
        <v>18776.661086519998</v>
      </c>
      <c r="F37" s="11">
        <f>0.6%*($G20)</f>
        <v>6258.8870288399985</v>
      </c>
      <c r="G37" s="11">
        <f>0.6%*($G20)</f>
        <v>6258.8870288399985</v>
      </c>
    </row>
    <row r="38" spans="1:7" s="14" customFormat="1" ht="15.75" x14ac:dyDescent="0.25">
      <c r="A38" s="12" t="s">
        <v>26</v>
      </c>
      <c r="B38" s="13">
        <f>SUM(B34:B37)</f>
        <v>14047934.719659749</v>
      </c>
      <c r="C38" s="13">
        <f>SUM(C34:C37)</f>
        <v>13423582.06545265</v>
      </c>
      <c r="D38" s="13"/>
      <c r="E38" s="13">
        <f>SUM(E34:E37)</f>
        <v>1123834.7775727801</v>
      </c>
      <c r="F38" s="13">
        <f>SUM(F34:F37)</f>
        <v>374611.59252426005</v>
      </c>
      <c r="G38" s="13">
        <f>SUM(G34:G37)</f>
        <v>374611.59252426005</v>
      </c>
    </row>
    <row r="39" spans="1:7" x14ac:dyDescent="0.2">
      <c r="A39" s="1" t="s">
        <v>27</v>
      </c>
      <c r="B39" s="11">
        <f>22.5%*$G22</f>
        <v>1662028.00470225</v>
      </c>
      <c r="C39" s="11">
        <f>21.5%*$G22</f>
        <v>1588160.0933821499</v>
      </c>
      <c r="D39" s="11">
        <f>10%*$G22</f>
        <v>738679.11320100003</v>
      </c>
      <c r="E39" s="11">
        <f>1.8%*$G22</f>
        <v>132962.24037618001</v>
      </c>
      <c r="F39" s="11">
        <f>0.6%*$G22</f>
        <v>44320.746792060003</v>
      </c>
      <c r="G39" s="11">
        <f>0.6%*$G22</f>
        <v>44320.746792060003</v>
      </c>
    </row>
    <row r="40" spans="1:7" x14ac:dyDescent="0.2">
      <c r="A40" s="1" t="s">
        <v>28</v>
      </c>
      <c r="B40" s="11">
        <f>22.5%*$G23</f>
        <v>22675.975683750006</v>
      </c>
      <c r="C40" s="11">
        <f>21.5%*$G23</f>
        <v>21668.154542250006</v>
      </c>
      <c r="D40" s="11">
        <f>10%*$G23</f>
        <v>10078.211415000003</v>
      </c>
      <c r="E40" s="11">
        <f>1.8%*$G23</f>
        <v>1814.0780547000006</v>
      </c>
      <c r="F40" s="11">
        <f>0.6%*$G23</f>
        <v>604.69268490000013</v>
      </c>
      <c r="G40" s="11">
        <f>0.6%*$G23</f>
        <v>604.69268490000013</v>
      </c>
    </row>
    <row r="41" spans="1:7" s="14" customFormat="1" ht="15.75" x14ac:dyDescent="0.25">
      <c r="A41" s="12" t="s">
        <v>26</v>
      </c>
      <c r="B41" s="13">
        <f>22.5%*$G24</f>
        <v>1684703.9803859999</v>
      </c>
      <c r="C41" s="13">
        <f>SUM(C39:C40)</f>
        <v>1609828.2479244</v>
      </c>
      <c r="D41" s="13">
        <f>SUM(D39:D40)</f>
        <v>748757.32461600006</v>
      </c>
      <c r="E41" s="13">
        <f>SUM(E39:E40)</f>
        <v>134776.31843088</v>
      </c>
      <c r="F41" s="13">
        <f>SUM(F39:F40)</f>
        <v>44925.439476960004</v>
      </c>
      <c r="G41" s="13">
        <f>SUM(G39:G40)</f>
        <v>44925.439476960004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3146527.74000915</v>
      </c>
      <c r="C43" s="11">
        <f>(C38+C41)*0.2</f>
        <v>3006682.0626754104</v>
      </c>
      <c r="D43" s="11">
        <f>(D38+D41)*0.2</f>
        <v>149751.46492320002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12586110.9600366</v>
      </c>
      <c r="C45" s="17">
        <f t="shared" si="5"/>
        <v>12026728.25070164</v>
      </c>
      <c r="D45" s="17">
        <f t="shared" si="5"/>
        <v>599005.85969280009</v>
      </c>
      <c r="E45" s="17">
        <f t="shared" si="5"/>
        <v>1258611.0960036602</v>
      </c>
      <c r="F45" s="17">
        <f t="shared" si="5"/>
        <v>419537.03200122004</v>
      </c>
      <c r="G45" s="17">
        <f t="shared" si="5"/>
        <v>419537.03200122004</v>
      </c>
    </row>
    <row r="46" spans="1:7" ht="15.75" x14ac:dyDescent="0.25">
      <c r="A46" s="21" t="s">
        <v>38</v>
      </c>
    </row>
    <row r="47" spans="1:7" x14ac:dyDescent="0.2">
      <c r="A47" s="68" t="s">
        <v>76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45748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45778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topLeftCell="A2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45809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3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45839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75" x14ac:dyDescent="0.25">
      <c r="A54" s="80" t="s">
        <v>87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13"/>
      <c r="H68" s="13"/>
      <c r="I68" s="30"/>
    </row>
    <row r="69" spans="1:9" ht="15.75" x14ac:dyDescent="0.2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75" x14ac:dyDescent="0.25">
      <c r="A70" s="21" t="s">
        <v>38</v>
      </c>
      <c r="H70" s="23"/>
    </row>
    <row r="71" spans="1:9" x14ac:dyDescent="0.2">
      <c r="A71" s="79" t="s">
        <v>88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">
      <c r="A74" s="1" t="s">
        <v>89</v>
      </c>
      <c r="G74" s="30"/>
      <c r="H74" s="30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9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45870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71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9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45901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3" spans="1:7" ht="15.75" x14ac:dyDescent="0.25">
      <c r="A53" s="77" t="s">
        <v>58</v>
      </c>
      <c r="B53" s="77"/>
      <c r="C53" s="77"/>
      <c r="D53" s="77"/>
      <c r="E53" s="77"/>
      <c r="F53" s="77"/>
      <c r="G53" s="77"/>
    </row>
    <row r="54" spans="1:7" ht="15.75" x14ac:dyDescent="0.25">
      <c r="A54" s="80" t="s">
        <v>81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75" x14ac:dyDescent="0.2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/>
      <c r="C62" s="11"/>
      <c r="D62" s="11"/>
      <c r="E62" s="11"/>
      <c r="F62" s="11"/>
      <c r="G62" s="11"/>
    </row>
    <row r="63" spans="1:7" x14ac:dyDescent="0.2">
      <c r="A63" s="1" t="s">
        <v>24</v>
      </c>
      <c r="B63" s="11"/>
      <c r="C63" s="11"/>
      <c r="D63" s="11"/>
      <c r="E63" s="11"/>
      <c r="F63" s="11"/>
      <c r="G63" s="11"/>
    </row>
    <row r="64" spans="1:7" x14ac:dyDescent="0.2">
      <c r="A64" s="1" t="s">
        <v>23</v>
      </c>
      <c r="B64" s="11"/>
      <c r="C64" s="11"/>
      <c r="D64" s="11"/>
      <c r="E64" s="11"/>
      <c r="F64" s="11"/>
      <c r="G64" s="11"/>
    </row>
    <row r="65" spans="1:8" x14ac:dyDescent="0.2">
      <c r="A65" s="1" t="s">
        <v>29</v>
      </c>
      <c r="B65" s="11"/>
      <c r="C65" s="11"/>
      <c r="D65" s="11"/>
      <c r="E65" s="11"/>
      <c r="F65" s="11"/>
      <c r="G65" s="11"/>
    </row>
    <row r="66" spans="1:8" ht="15.75" x14ac:dyDescent="0.25">
      <c r="A66" s="12" t="s">
        <v>26</v>
      </c>
      <c r="B66" s="13"/>
      <c r="C66" s="13"/>
      <c r="D66" s="13"/>
      <c r="E66" s="13"/>
      <c r="F66" s="13"/>
      <c r="G66" s="13"/>
    </row>
    <row r="67" spans="1:8" x14ac:dyDescent="0.2">
      <c r="A67" s="1" t="s">
        <v>27</v>
      </c>
      <c r="B67" s="11"/>
      <c r="C67" s="11"/>
      <c r="D67" s="11"/>
      <c r="E67" s="11"/>
      <c r="F67" s="11"/>
      <c r="G67" s="11"/>
    </row>
    <row r="68" spans="1:8" x14ac:dyDescent="0.2">
      <c r="A68" s="1" t="s">
        <v>28</v>
      </c>
      <c r="B68" s="11"/>
      <c r="C68" s="11"/>
      <c r="D68" s="11"/>
      <c r="E68" s="11"/>
      <c r="F68" s="11"/>
      <c r="G68" s="11"/>
    </row>
    <row r="69" spans="1:8" ht="15.75" x14ac:dyDescent="0.25">
      <c r="A69" s="12" t="s">
        <v>26</v>
      </c>
      <c r="B69" s="13"/>
      <c r="C69" s="13"/>
      <c r="D69" s="13"/>
      <c r="E69" s="13"/>
      <c r="F69" s="13"/>
      <c r="G69" s="13"/>
    </row>
    <row r="70" spans="1:8" x14ac:dyDescent="0.2">
      <c r="B70" s="15"/>
      <c r="C70" s="15"/>
      <c r="D70" s="15"/>
      <c r="E70" s="15"/>
      <c r="F70" s="15"/>
      <c r="G70" s="15"/>
    </row>
    <row r="71" spans="1:8" ht="15.75" x14ac:dyDescent="0.25">
      <c r="A71" s="16" t="s">
        <v>2</v>
      </c>
      <c r="B71" s="17"/>
      <c r="C71" s="17"/>
      <c r="D71" s="17"/>
      <c r="E71" s="17"/>
      <c r="F71" s="17"/>
      <c r="G71" s="17"/>
    </row>
    <row r="72" spans="1:8" ht="15.75" x14ac:dyDescent="0.25">
      <c r="A72" s="56" t="s">
        <v>61</v>
      </c>
      <c r="G72" s="38"/>
    </row>
    <row r="73" spans="1:8" x14ac:dyDescent="0.2">
      <c r="A73" s="91" t="s">
        <v>82</v>
      </c>
      <c r="B73" s="91"/>
      <c r="C73" s="91"/>
      <c r="D73" s="91"/>
      <c r="E73" s="91"/>
      <c r="F73" s="91"/>
      <c r="G73" s="91"/>
    </row>
    <row r="78" spans="1:8" ht="15.75" x14ac:dyDescent="0.25">
      <c r="A78" s="77" t="s">
        <v>58</v>
      </c>
      <c r="B78" s="77"/>
      <c r="C78" s="77"/>
      <c r="D78" s="77"/>
      <c r="E78" s="77"/>
      <c r="F78" s="77"/>
      <c r="G78" s="77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83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75" x14ac:dyDescent="0.25">
      <c r="A83" s="83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83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84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2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2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2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ht="15.75" x14ac:dyDescent="0.2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2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2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ht="15.75" x14ac:dyDescent="0.2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ht="15.75" x14ac:dyDescent="0.2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ht="15.75" x14ac:dyDescent="0.25">
      <c r="A96" s="56" t="s">
        <v>61</v>
      </c>
      <c r="H96" s="51"/>
    </row>
    <row r="97" spans="1:8" x14ac:dyDescent="0.2">
      <c r="A97" s="91" t="s">
        <v>67</v>
      </c>
      <c r="B97" s="91"/>
      <c r="C97" s="91"/>
      <c r="D97" s="91"/>
      <c r="E97" s="91"/>
      <c r="F97" s="91"/>
      <c r="G97" s="91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7" t="s">
        <v>58</v>
      </c>
      <c r="B102" s="77"/>
      <c r="C102" s="77"/>
      <c r="D102" s="77"/>
      <c r="E102" s="77"/>
      <c r="F102" s="77"/>
      <c r="G102" s="77"/>
      <c r="H102" s="23"/>
    </row>
    <row r="103" spans="1:8" ht="15.75" x14ac:dyDescent="0.25">
      <c r="A103" s="80" t="s">
        <v>83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25">
      <c r="A106" s="70"/>
      <c r="B106" s="85" t="s">
        <v>84</v>
      </c>
      <c r="C106" s="85" t="s">
        <v>68</v>
      </c>
      <c r="D106" s="85" t="s">
        <v>85</v>
      </c>
      <c r="E106" s="85" t="s">
        <v>69</v>
      </c>
      <c r="F106" s="88" t="s">
        <v>70</v>
      </c>
      <c r="G106" s="49"/>
      <c r="H106" s="49"/>
    </row>
    <row r="107" spans="1:8" ht="15.75" x14ac:dyDescent="0.25">
      <c r="A107" s="70"/>
      <c r="B107" s="86"/>
      <c r="C107" s="86"/>
      <c r="D107" s="86"/>
      <c r="E107" s="86"/>
      <c r="F107" s="89"/>
      <c r="G107" s="49"/>
      <c r="H107" s="49"/>
    </row>
    <row r="108" spans="1:8" ht="15.75" x14ac:dyDescent="0.25">
      <c r="A108" s="81"/>
      <c r="B108" s="87"/>
      <c r="C108" s="87"/>
      <c r="D108" s="87"/>
      <c r="E108" s="87"/>
      <c r="F108" s="90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2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2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2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ht="15.75" x14ac:dyDescent="0.25">
      <c r="A114" s="12" t="s">
        <v>26</v>
      </c>
      <c r="B114" s="28"/>
      <c r="C114" s="28"/>
      <c r="D114" s="28"/>
      <c r="E114" s="28"/>
      <c r="F114" s="13"/>
      <c r="G114" s="58"/>
      <c r="H114" s="58"/>
    </row>
    <row r="115" spans="1:8" x14ac:dyDescent="0.2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2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ht="15.75" x14ac:dyDescent="0.25">
      <c r="A117" s="12" t="s">
        <v>26</v>
      </c>
      <c r="B117" s="28"/>
      <c r="C117" s="28"/>
      <c r="D117" s="28"/>
      <c r="E117" s="28"/>
      <c r="F117" s="13"/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86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">
      <c r="A124" s="1" t="s">
        <v>90</v>
      </c>
    </row>
  </sheetData>
  <mergeCells count="38"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  <mergeCell ref="C106:C108"/>
    <mergeCell ref="D106:D108"/>
    <mergeCell ref="E106:E108"/>
    <mergeCell ref="F106:F108"/>
    <mergeCell ref="B105:F105"/>
    <mergeCell ref="A79:G79"/>
    <mergeCell ref="A80:G80"/>
    <mergeCell ref="A82:A85"/>
    <mergeCell ref="A102:G102"/>
    <mergeCell ref="A103:G103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31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45931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22" zoomScale="75" zoomScaleNormal="75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45962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3" zoomScale="80" zoomScaleNormal="80" workbookViewId="0">
      <selection activeCell="B18" sqref="B18:G26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45992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">
      <c r="A49" s="67"/>
      <c r="B49" s="67"/>
      <c r="C49" s="67"/>
      <c r="D49" s="67"/>
      <c r="E49" s="67"/>
      <c r="F49" s="67"/>
      <c r="G49" s="67"/>
    </row>
    <row r="50" spans="1:8" ht="15" customHeight="1" x14ac:dyDescent="0.2">
      <c r="A50" s="67"/>
      <c r="B50" s="67"/>
      <c r="C50" s="67"/>
      <c r="D50" s="67"/>
      <c r="E50" s="67"/>
      <c r="F50" s="67"/>
      <c r="G50" s="67"/>
    </row>
    <row r="51" spans="1:8" x14ac:dyDescent="0.2">
      <c r="B51" s="22"/>
      <c r="C51" s="22"/>
      <c r="D51" s="22"/>
    </row>
    <row r="53" spans="1:8" ht="15.75" x14ac:dyDescent="0.2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75" x14ac:dyDescent="0.25">
      <c r="A54" s="80" t="s">
        <v>79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80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">
      <c r="A75" s="1" t="s">
        <v>90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17" zoomScale="80" zoomScaleNormal="80" workbookViewId="0">
      <selection activeCell="E52" sqref="E52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82">
        <v>2025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8481842.1108999997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105788.69904000001</v>
      </c>
      <c r="G17" s="11">
        <f>JAN!G17+FEV!G17+MAR!G17+ABR!G17+MAI!G17+JUN!G17+JUL!G17+AGO!G17+SET!G17+OUT!G17+NOV!G17+DEZ!G17</f>
        <v>8376053.4118599985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103203867.10890999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0</v>
      </c>
      <c r="F18" s="11">
        <f>JAN!F18+FEV!F18+MAR!F18+ABR!F18+MAI!F18+JUN!F18+JUL!F18+AGO!F18+SET!F18+OUT!F18+NOV!F18+DEZ!F18</f>
        <v>9158452.3576500006</v>
      </c>
      <c r="G18" s="11">
        <f>JAN!G18+FEV!G18+MAR!G18+ABR!G18+MAI!G18+JUN!G18+JUL!G18+AGO!G18+SET!G18+OUT!G18+NOV!G18+DEZ!G18</f>
        <v>94045414.751259983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130840205.9391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1750131.1819399998</v>
      </c>
      <c r="G19" s="11">
        <f>JAN!G19+FEV!G19+MAR!G19+ABR!G19+MAI!G19+JUN!G19+JUL!G19+AGO!G19+SET!G19+OUT!G19+NOV!G19+DEZ!G19</f>
        <v>129090074.75716001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3278575.1798099997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650.77409000000011</v>
      </c>
      <c r="G20" s="11">
        <f>JAN!G20+FEV!G20+MAR!G20+ABR!G20+MAI!G20+JUN!G20+JUL!G20+AGO!G20+SET!G20+OUT!G20+NOV!G20+DEZ!G20</f>
        <v>3277924.4057199992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245804490.33871996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0</v>
      </c>
      <c r="F21" s="13">
        <f t="shared" si="0"/>
        <v>11015023.01272</v>
      </c>
      <c r="G21" s="13">
        <f>JAN!G21+FEV!G21+MAR!G21+ABR!G21+MAI!G21+JUN!G21+JUL!G21+AGO!G21+SET!G21+OUT!G21+NOV!G21+DEZ!G21</f>
        <v>234789467.32599998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21456312.52434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1312079.1249899999</v>
      </c>
      <c r="G22" s="11">
        <f>JAN!G22+FEV!G22+MAR!G22+ABR!G22+MAI!G22+JUN!G22+JUL!G22+AGO!G22+SET!G22+OUT!G22+NOV!G22+DEZ!G22</f>
        <v>20144233.399350002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292486.64705999999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1.9691099999999997</v>
      </c>
      <c r="G23" s="11">
        <f>JAN!G23+FEV!G23+MAR!G23+ABR!G23+MAI!G23+JUN!G23+JUL!G23+AGO!G23+SET!G23+OUT!G23+NOV!G23+DEZ!G23</f>
        <v>292484.67795000004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21748799.171399999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1312081.0941000001</v>
      </c>
      <c r="G24" s="13">
        <f>JAN!G24+FEV!G24+MAR!G24+ABR!G24+MAI!G24+JUN!G24+JUL!G24+AGO!G24+SET!G24+OUT!G24+NOV!G24+DEZ!G24</f>
        <v>20436718.077300001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267553289.51011997</v>
      </c>
      <c r="C26" s="17">
        <f t="shared" ref="C26:F26" si="1">C24+C21</f>
        <v>0</v>
      </c>
      <c r="D26" s="17">
        <f t="shared" si="1"/>
        <v>0</v>
      </c>
      <c r="E26" s="17">
        <f t="shared" si="1"/>
        <v>0</v>
      </c>
      <c r="F26" s="17">
        <f t="shared" si="1"/>
        <v>12327104.10682</v>
      </c>
      <c r="G26" s="17">
        <f>JAN!G26+FEV!G26+MAR!G26+ABR!G26+MAI!G26+JUN!G26+JUL!G26+AGO!G26+SET!G26+OUT!G26+NOV!G26+DEZ!G26</f>
        <v>255226185.40329999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1884612.0176684998</v>
      </c>
      <c r="C34" s="11">
        <f>JAN!C34+FEV!C34+MAR!C34+ABR!C34+MAI!C34+JUN!C34+JUL!C34+AGO!C34+SET!C34+OUT!C34+NOV!C34+DEZ!C34</f>
        <v>1800851.4835498997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150768.96141347999</v>
      </c>
      <c r="F34" s="11">
        <f>JAN!F34+FEV!F34+MAR!F34+ABR!F34+MAI!F34+JUN!F34+JUL!F34+AGO!F34+SET!F34+OUT!F34+NOV!F34+DEZ!F34</f>
        <v>50256.320471159997</v>
      </c>
      <c r="G34" s="11">
        <f>JAN!G34+FEV!G34+MAR!G34+ABR!G34+MAI!G34+JUN!G34+JUL!G34+AGO!G34+SET!G34+OUT!G34+NOV!G34+DEZ!G34</f>
        <v>50256.320471159997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21160218.3190335</v>
      </c>
      <c r="C35" s="11">
        <f>JAN!C35+FEV!C35+MAR!C35+ABR!C35+MAI!C35+JUN!C35+JUL!C35+AGO!C35+SET!C35+OUT!C35+NOV!C35+DEZ!C35</f>
        <v>20219764.171520896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1692817.4655226802</v>
      </c>
      <c r="F35" s="11">
        <f>JAN!F35+FEV!F35+MAR!F35+ABR!F35+MAI!F35+JUN!F35+JUL!F35+AGO!F35+SET!F35+OUT!F35+NOV!F35+DEZ!F35</f>
        <v>564272.48850755999</v>
      </c>
      <c r="G35" s="11">
        <f>JAN!G35+FEV!G35+MAR!G35+ABR!G35+MAI!G35+JUN!G35+JUL!G35+AGO!G35+SET!G35+OUT!G35+NOV!G35+DEZ!G35</f>
        <v>564272.48850755999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29045266.820361</v>
      </c>
      <c r="C36" s="11">
        <f>JAN!C36+FEV!C36+MAR!C36+ABR!C36+MAI!C36+JUN!C36+JUL!C36+AGO!C36+SET!C36+OUT!C36+NOV!C36+DEZ!C36</f>
        <v>27754366.072789401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2323621.34562888</v>
      </c>
      <c r="F36" s="11">
        <f>JAN!F36+FEV!F36+MAR!F36+ABR!F36+MAI!F36+JUN!F36+JUL!F36+AGO!F36+SET!F36+OUT!F36+NOV!F36+DEZ!F36</f>
        <v>774540.44854295999</v>
      </c>
      <c r="G36" s="11">
        <f>JAN!G36+FEV!G36+MAR!G36+ABR!G36+MAI!G36+JUN!G36+JUL!G36+AGO!G36+SET!G36+OUT!G36+NOV!G36+DEZ!G36</f>
        <v>774540.44854295999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737532.9912869999</v>
      </c>
      <c r="C37" s="11">
        <f>JAN!C37+FEV!C37+MAR!C37+ABR!C37+MAI!C37+JUN!C37+JUL!C37+AGO!C37+SET!C37+OUT!C37+NOV!C37+DEZ!C37</f>
        <v>704753.74722979986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59002.639302959993</v>
      </c>
      <c r="F37" s="11">
        <f>JAN!F37+FEV!F37+MAR!F37+ABR!F37+MAI!F37+JUN!F37+JUL!F37+AGO!F37+SET!F37+OUT!F37+NOV!F37+DEZ!F37</f>
        <v>19667.546434319996</v>
      </c>
      <c r="G37" s="11">
        <f>JAN!G37+FEV!G37+MAR!G37+ABR!G37+MAI!G37+JUN!G37+JUL!G37+AGO!G37+SET!G37+OUT!G37+NOV!G37+DEZ!G37</f>
        <v>19667.546434319996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52827630.14835</v>
      </c>
      <c r="C38" s="11">
        <f>JAN!C38+FEV!C38+MAR!C38+ABR!C38+MAI!C38+JUN!C38+JUL!C38+AGO!C38+SET!C38+OUT!C38+NOV!C38+DEZ!C38</f>
        <v>50479735.475089997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4226210.4118680004</v>
      </c>
      <c r="F38" s="11">
        <f>JAN!F38+FEV!F38+MAR!F38+ABR!F38+MAI!F38+JUN!F38+JUL!F38+AGO!F38+SET!F38+OUT!F38+NOV!F38+DEZ!F38</f>
        <v>1408736.8039560001</v>
      </c>
      <c r="G38" s="11">
        <f>JAN!G38+FEV!G38+MAR!G38+ABR!G38+MAI!G38+JUN!G38+JUL!G38+AGO!G38+SET!G38+OUT!G38+NOV!G38+DEZ!G38</f>
        <v>1408736.8039560001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4532452.5148537504</v>
      </c>
      <c r="C39" s="11">
        <f>JAN!C39+FEV!C39+MAR!C39+ABR!C39+MAI!C39+JUN!C39+JUL!C39+AGO!C39+SET!C39+OUT!C39+NOV!C39+DEZ!C39</f>
        <v>4331010.1808602503</v>
      </c>
      <c r="D39" s="11">
        <f>JAN!D39+FEV!D39+MAR!D39+ABR!D39+MAI!D39+JUN!D39+JUL!D39+AGO!D39+SET!D39+OUT!D39+NOV!D39+DEZ!D39</f>
        <v>2014423.3399350003</v>
      </c>
      <c r="E39" s="11">
        <f>JAN!E39+FEV!E39+MAR!E39+ABR!E39+MAI!E39+JUN!E39+JUL!E39+AGO!E39+SET!E39+OUT!E39+NOV!E39+DEZ!E39</f>
        <v>362596.20118830004</v>
      </c>
      <c r="F39" s="11">
        <f>JAN!F39+FEV!F39+MAR!F39+ABR!F39+MAI!F39+JUN!F39+JUL!F39+AGO!F39+SET!F39+OUT!F39+NOV!F39+DEZ!F39</f>
        <v>120865.40039610001</v>
      </c>
      <c r="G39" s="11">
        <f>JAN!G39+FEV!G39+MAR!G39+ABR!G39+MAI!G39+JUN!G39+JUL!G39+AGO!G39+SET!G39+OUT!G39+NOV!G39+DEZ!G39</f>
        <v>120865.40039610001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65809.052538750009</v>
      </c>
      <c r="C40" s="11">
        <f>JAN!C40+FEV!C40+MAR!C40+ABR!C40+MAI!C40+JUN!C40+JUL!C40+AGO!C40+SET!C40+OUT!C40+NOV!C40+DEZ!C40</f>
        <v>62884.205759250006</v>
      </c>
      <c r="D40" s="11">
        <f>JAN!D40+FEV!D40+MAR!D40+ABR!D40+MAI!D40+JUN!D40+JUL!D40+AGO!D40+SET!D40+OUT!D40+NOV!D40+DEZ!D40</f>
        <v>29248.467795000004</v>
      </c>
      <c r="E40" s="11">
        <f>JAN!E40+FEV!E40+MAR!E40+ABR!E40+MAI!E40+JUN!E40+JUL!E40+AGO!E40+SET!E40+OUT!E40+NOV!E40+DEZ!E40</f>
        <v>5264.7242031000005</v>
      </c>
      <c r="F40" s="11">
        <f>JAN!F40+FEV!F40+MAR!F40+ABR!F40+MAI!F40+JUN!F40+JUL!F40+AGO!F40+SET!F40+OUT!F40+NOV!F40+DEZ!F40</f>
        <v>1754.9080677000002</v>
      </c>
      <c r="G40" s="11">
        <f>JAN!G40+FEV!G40+MAR!G40+ABR!G40+MAI!G40+JUN!G40+JUL!G40+AGO!G40+SET!G40+OUT!G40+NOV!G40+DEZ!G40</f>
        <v>1754.9080677000002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4598261.5673925001</v>
      </c>
      <c r="C41" s="13">
        <f>JAN!C41+FEV!C41+MAR!C41+ABR!C41+MAI!C41+JUN!C41+JUL!C41+AGO!C41+SET!C41+OUT!C41+NOV!C41+DEZ!C41</f>
        <v>4393894.3866195008</v>
      </c>
      <c r="D41" s="13">
        <f>JAN!D41+FEV!D41+MAR!D41+ABR!D41+MAI!D41+JUN!D41+JUL!D41+AGO!D41+SET!D41+OUT!D41+NOV!D41+DEZ!D41</f>
        <v>2043671.80773</v>
      </c>
      <c r="E41" s="13">
        <f>JAN!E41+FEV!E41+MAR!E41+ABR!E41+MAI!E41+JUN!E41+JUL!E41+AGO!E41+SET!E41+OUT!E41+NOV!E41+DEZ!E41</f>
        <v>367860.9253914</v>
      </c>
      <c r="F41" s="13">
        <f>JAN!F41+FEV!F41+MAR!F41+ABR!F41+MAI!F41+JUN!F41+JUL!F41+AGO!F41+SET!F41+OUT!F41+NOV!F41+DEZ!F41</f>
        <v>122620.30846380001</v>
      </c>
      <c r="G41" s="13">
        <f>JAN!G41+FEV!G41+MAR!G41+ABR!G41+MAI!G41+JUN!G41+JUL!G41+AGO!G41+SET!G41+OUT!G41+NOV!G41+DEZ!G41</f>
        <v>122620.30846380001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11485178.3431485</v>
      </c>
      <c r="C43" s="11">
        <f>JAN!C43+FEV!C43+MAR!C43+ABR!C43+MAI!C43+JUN!C43+JUL!C43+AGO!C43+SET!C43+OUT!C43+NOV!C43+DEZ!C43</f>
        <v>10974725.972341901</v>
      </c>
      <c r="D43" s="11">
        <f>JAN!D43+FEV!D43+MAR!D43+ABR!D43+MAI!D43+JUN!D43+JUL!D43+AGO!D43+SET!D43+OUT!D43+NOV!D43+DEZ!D43</f>
        <v>408734.36154600006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45940713.372593991</v>
      </c>
      <c r="C45" s="17">
        <f>JAN!C45+FEV!C45+MAR!C45+ABR!C45+MAI!C45+JUN!C45+JUL!C45+AGO!C45+SET!C45+OUT!C45+NOV!C45+DEZ!C45</f>
        <v>43898903.889367595</v>
      </c>
      <c r="D45" s="17">
        <f>JAN!D45+FEV!D45+MAR!D45+ABR!D45+MAI!D45+JUN!D45+JUL!D45+AGO!D45+SET!D45+OUT!D45+NOV!D45+DEZ!D45</f>
        <v>1634937.4461840002</v>
      </c>
      <c r="E45" s="17">
        <f>JAN!E45+FEV!E45+MAR!E45+ABR!E45+MAI!E45+JUN!E45+JUL!E45+AGO!E45+SET!E45+OUT!E45+NOV!E45+DEZ!E45</f>
        <v>4594071.3372594006</v>
      </c>
      <c r="F45" s="17">
        <f>JAN!F45+FEV!F45+MAR!F45+ABR!F45+MAI!F45+JUN!F45+JUL!F45+AGO!F45+SET!F45+OUT!F45+NOV!F45+DEZ!F45</f>
        <v>1531357.1124197999</v>
      </c>
      <c r="G45" s="17">
        <f>JAN!G45+FEV!G45+MAR!G45+ABR!G45+MAI!G45+JUN!G45+JUL!G45+AGO!G45+SET!G45+OUT!G45+NOV!G45+DEZ!G45</f>
        <v>1531357.1124197999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21/12/2024 a ", TEXT(DATE(YEAR(TODAY()),MONTH(TODAY()-30),20),"DD/MM/AA"))</f>
        <v>Receita classificada referente ao período de 21/12/2024 a 20/03/25</v>
      </c>
      <c r="B47" s="43"/>
      <c r="C47" s="43"/>
      <c r="D47" s="43"/>
      <c r="E47" s="43"/>
      <c r="F47" s="43"/>
      <c r="G47" s="43"/>
    </row>
    <row r="48" spans="1:11" x14ac:dyDescent="0.2">
      <c r="A48" s="68" t="s">
        <v>39</v>
      </c>
      <c r="B48" s="68"/>
      <c r="C48" s="68"/>
      <c r="D48" s="68"/>
      <c r="E48" s="68"/>
      <c r="F48" s="68"/>
      <c r="G48" s="68"/>
    </row>
    <row r="50" spans="1:3" ht="15.75" x14ac:dyDescent="0.25">
      <c r="A50" s="36" t="s">
        <v>56</v>
      </c>
      <c r="B50" s="33">
        <f>JUL!H69</f>
        <v>0</v>
      </c>
    </row>
    <row r="52" spans="1:3" ht="15.75" x14ac:dyDescent="0.25">
      <c r="A52" s="16" t="s">
        <v>60</v>
      </c>
      <c r="B52" s="37">
        <f>SET!F119</f>
        <v>0</v>
      </c>
    </row>
    <row r="54" spans="1:3" ht="15.75" x14ac:dyDescent="0.25">
      <c r="A54" s="16" t="s">
        <v>57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2025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2025-04-08T17:41:11Z</cp:lastPrinted>
  <dcterms:created xsi:type="dcterms:W3CDTF">2005-03-24T13:45:42Z</dcterms:created>
  <dcterms:modified xsi:type="dcterms:W3CDTF">2025-04-08T17:45:39Z</dcterms:modified>
</cp:coreProperties>
</file>