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L:\COINT\GERED\__TC CONED\Receita\2025\"/>
    </mc:Choice>
  </mc:AlternateContent>
  <xr:revisionPtr revIDLastSave="0" documentId="13_ncr:1_{B00CE14D-4D77-43ED-8845-291E0966524A}" xr6:coauthVersionLast="47" xr6:coauthVersionMax="47" xr10:uidLastSave="{00000000-0000-0000-0000-000000000000}"/>
  <bookViews>
    <workbookView xWindow="20370" yWindow="-120" windowWidth="20640" windowHeight="11040" tabRatio="845" activeTab="5" xr2:uid="{00000000-000D-0000-FFFF-FFFF00000000}"/>
  </bookViews>
  <sheets>
    <sheet name="JAN" sheetId="14" r:id="rId1"/>
    <sheet name="FEV" sheetId="30" r:id="rId2"/>
    <sheet name="MAR" sheetId="31" r:id="rId3"/>
    <sheet name="ABR" sheetId="32" r:id="rId4"/>
    <sheet name="MAI" sheetId="33" r:id="rId5"/>
    <sheet name="JUN" sheetId="34" r:id="rId6"/>
    <sheet name="JUL" sheetId="43" state="hidden" r:id="rId7"/>
    <sheet name="AGO" sheetId="36" state="hidden" r:id="rId8"/>
    <sheet name="SET" sheetId="37" state="hidden" r:id="rId9"/>
    <sheet name="OUT" sheetId="41" state="hidden" r:id="rId10"/>
    <sheet name="NOV" sheetId="39" state="hidden" r:id="rId11"/>
    <sheet name="DEZ" sheetId="38" state="hidden" r:id="rId12"/>
    <sheet name="2025 Acumulado" sheetId="27" r:id="rId13"/>
  </sheets>
  <externalReferences>
    <externalReference r:id="rId14"/>
  </externalReferences>
  <definedNames>
    <definedName name="_xlnm.Print_Area" localSheetId="3">ABR!$A$1:$G$48</definedName>
    <definedName name="_xlnm.Print_Area" localSheetId="11">DEZ!$A$1:$H$83</definedName>
    <definedName name="_xlnm.Print_Area" localSheetId="1">FEV!$A$1:$G$48</definedName>
    <definedName name="_xlnm.Print_Area" localSheetId="0">JAN!$A$1:$G$48</definedName>
    <definedName name="_xlnm.Print_Area" localSheetId="6">JUL!$A$1:$H$74</definedName>
    <definedName name="_xlnm.Print_Area" localSheetId="5">JUN!$A$2:$G$49</definedName>
    <definedName name="_xlnm.Print_Area" localSheetId="4">MAI!$A$1:$G$48</definedName>
    <definedName name="_xlnm.Print_Area" localSheetId="2">MAR!$A$1:$G$48</definedName>
    <definedName name="_xlnm.Print_Area" localSheetId="10">NOV!$A$1:$G$48</definedName>
    <definedName name="_xlnm.Print_Area" localSheetId="9">OUT!$A$1:$G$48</definedName>
    <definedName name="_xlnm.Print_Area" localSheetId="8">SET!$A$1:$G$124</definedName>
    <definedName name="data">[1]banco!$B$2</definedName>
  </definedNames>
  <calcPr calcId="191029" calcMode="autoNoTabl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41" i="14" l="1"/>
  <c r="D41" i="14"/>
  <c r="B41" i="14"/>
  <c r="G26" i="14"/>
  <c r="G24" i="14"/>
  <c r="G17" i="14"/>
  <c r="G21" i="14"/>
  <c r="F21" i="14"/>
  <c r="B21" i="14"/>
  <c r="B41" i="43"/>
  <c r="B41" i="36"/>
  <c r="B41" i="37"/>
  <c r="B41" i="41"/>
  <c r="B41" i="39"/>
  <c r="B41" i="38"/>
  <c r="C41" i="43"/>
  <c r="C41" i="36"/>
  <c r="C41" i="37"/>
  <c r="C41" i="41"/>
  <c r="C41" i="39"/>
  <c r="C41" i="38"/>
  <c r="G40" i="43"/>
  <c r="F40" i="43"/>
  <c r="E40" i="43"/>
  <c r="D40" i="43"/>
  <c r="C40" i="43"/>
  <c r="B40" i="43"/>
  <c r="G39" i="43"/>
  <c r="G41" i="43" s="1"/>
  <c r="F39" i="43"/>
  <c r="F41" i="43" s="1"/>
  <c r="E39" i="43"/>
  <c r="E41" i="43" s="1"/>
  <c r="D39" i="43"/>
  <c r="D41" i="43" s="1"/>
  <c r="C39" i="43"/>
  <c r="B39" i="43"/>
  <c r="G37" i="43"/>
  <c r="F37" i="43"/>
  <c r="E37" i="43"/>
  <c r="C37" i="43"/>
  <c r="B37" i="43"/>
  <c r="G36" i="43"/>
  <c r="F36" i="43"/>
  <c r="E36" i="43"/>
  <c r="C36" i="43"/>
  <c r="B36" i="43"/>
  <c r="G35" i="43"/>
  <c r="F35" i="43"/>
  <c r="E35" i="43"/>
  <c r="C35" i="43"/>
  <c r="B35" i="43"/>
  <c r="G34" i="43"/>
  <c r="G38" i="43" s="1"/>
  <c r="G45" i="43" s="1"/>
  <c r="F34" i="43"/>
  <c r="F38" i="43" s="1"/>
  <c r="F45" i="43" s="1"/>
  <c r="E34" i="43"/>
  <c r="E38" i="43" s="1"/>
  <c r="E45" i="43" s="1"/>
  <c r="C34" i="43"/>
  <c r="C38" i="43" s="1"/>
  <c r="B34" i="43"/>
  <c r="B38" i="43" s="1"/>
  <c r="G40" i="36"/>
  <c r="F40" i="36"/>
  <c r="E40" i="36"/>
  <c r="D40" i="36"/>
  <c r="C40" i="36"/>
  <c r="B40" i="36"/>
  <c r="G39" i="36"/>
  <c r="G41" i="36" s="1"/>
  <c r="F39" i="36"/>
  <c r="F41" i="36" s="1"/>
  <c r="E39" i="36"/>
  <c r="E41" i="36" s="1"/>
  <c r="D39" i="36"/>
  <c r="D41" i="36" s="1"/>
  <c r="C39" i="36"/>
  <c r="B39" i="36"/>
  <c r="G37" i="36"/>
  <c r="F37" i="36"/>
  <c r="E37" i="36"/>
  <c r="C37" i="36"/>
  <c r="B37" i="36"/>
  <c r="G36" i="36"/>
  <c r="F36" i="36"/>
  <c r="E36" i="36"/>
  <c r="C36" i="36"/>
  <c r="B36" i="36"/>
  <c r="G35" i="36"/>
  <c r="F35" i="36"/>
  <c r="E35" i="36"/>
  <c r="C35" i="36"/>
  <c r="B35" i="36"/>
  <c r="G34" i="36"/>
  <c r="G38" i="36" s="1"/>
  <c r="G45" i="36" s="1"/>
  <c r="F34" i="36"/>
  <c r="F38" i="36" s="1"/>
  <c r="F45" i="36" s="1"/>
  <c r="E34" i="36"/>
  <c r="E38" i="36" s="1"/>
  <c r="E45" i="36" s="1"/>
  <c r="C34" i="36"/>
  <c r="C38" i="36" s="1"/>
  <c r="B34" i="36"/>
  <c r="B38" i="36" s="1"/>
  <c r="G40" i="37"/>
  <c r="F40" i="37"/>
  <c r="E40" i="37"/>
  <c r="D40" i="37"/>
  <c r="C40" i="37"/>
  <c r="B40" i="37"/>
  <c r="G39" i="37"/>
  <c r="G41" i="37" s="1"/>
  <c r="F39" i="37"/>
  <c r="F41" i="37" s="1"/>
  <c r="E39" i="37"/>
  <c r="E41" i="37" s="1"/>
  <c r="D39" i="37"/>
  <c r="D41" i="37" s="1"/>
  <c r="C39" i="37"/>
  <c r="B39" i="37"/>
  <c r="G37" i="37"/>
  <c r="F37" i="37"/>
  <c r="E37" i="37"/>
  <c r="C37" i="37"/>
  <c r="B37" i="37"/>
  <c r="G36" i="37"/>
  <c r="F36" i="37"/>
  <c r="E36" i="37"/>
  <c r="C36" i="37"/>
  <c r="B36" i="37"/>
  <c r="G35" i="37"/>
  <c r="F35" i="37"/>
  <c r="E35" i="37"/>
  <c r="C35" i="37"/>
  <c r="B35" i="37"/>
  <c r="G34" i="37"/>
  <c r="G38" i="37" s="1"/>
  <c r="G45" i="37" s="1"/>
  <c r="F34" i="37"/>
  <c r="F38" i="37" s="1"/>
  <c r="F45" i="37" s="1"/>
  <c r="E34" i="37"/>
  <c r="E38" i="37" s="1"/>
  <c r="E45" i="37" s="1"/>
  <c r="C34" i="37"/>
  <c r="C38" i="37" s="1"/>
  <c r="B34" i="37"/>
  <c r="B38" i="37" s="1"/>
  <c r="G40" i="41"/>
  <c r="F40" i="41"/>
  <c r="E40" i="41"/>
  <c r="D40" i="41"/>
  <c r="C40" i="41"/>
  <c r="B40" i="41"/>
  <c r="G39" i="41"/>
  <c r="G41" i="41" s="1"/>
  <c r="F39" i="41"/>
  <c r="F41" i="41" s="1"/>
  <c r="E39" i="41"/>
  <c r="E41" i="41" s="1"/>
  <c r="D39" i="41"/>
  <c r="D41" i="41" s="1"/>
  <c r="C39" i="41"/>
  <c r="B39" i="41"/>
  <c r="G37" i="41"/>
  <c r="F37" i="41"/>
  <c r="E37" i="41"/>
  <c r="C37" i="41"/>
  <c r="B37" i="41"/>
  <c r="G36" i="41"/>
  <c r="F36" i="41"/>
  <c r="E36" i="41"/>
  <c r="C36" i="41"/>
  <c r="B36" i="41"/>
  <c r="G35" i="41"/>
  <c r="F35" i="41"/>
  <c r="E35" i="41"/>
  <c r="C35" i="41"/>
  <c r="B35" i="41"/>
  <c r="G34" i="41"/>
  <c r="G38" i="41" s="1"/>
  <c r="G45" i="41" s="1"/>
  <c r="F34" i="41"/>
  <c r="F38" i="41" s="1"/>
  <c r="F45" i="41" s="1"/>
  <c r="E34" i="41"/>
  <c r="E38" i="41" s="1"/>
  <c r="E45" i="41" s="1"/>
  <c r="C34" i="41"/>
  <c r="C38" i="41" s="1"/>
  <c r="B34" i="41"/>
  <c r="B38" i="41" s="1"/>
  <c r="G40" i="39"/>
  <c r="F40" i="39"/>
  <c r="E40" i="39"/>
  <c r="D40" i="39"/>
  <c r="C40" i="39"/>
  <c r="B40" i="39"/>
  <c r="G39" i="39"/>
  <c r="G41" i="39" s="1"/>
  <c r="F39" i="39"/>
  <c r="F41" i="39" s="1"/>
  <c r="E39" i="39"/>
  <c r="E41" i="39" s="1"/>
  <c r="D39" i="39"/>
  <c r="D41" i="39" s="1"/>
  <c r="C39" i="39"/>
  <c r="B39" i="39"/>
  <c r="G37" i="39"/>
  <c r="F37" i="39"/>
  <c r="E37" i="39"/>
  <c r="C37" i="39"/>
  <c r="B37" i="39"/>
  <c r="G36" i="39"/>
  <c r="F36" i="39"/>
  <c r="E36" i="39"/>
  <c r="C36" i="39"/>
  <c r="B36" i="39"/>
  <c r="G35" i="39"/>
  <c r="F35" i="39"/>
  <c r="E35" i="39"/>
  <c r="C35" i="39"/>
  <c r="B35" i="39"/>
  <c r="G34" i="39"/>
  <c r="G38" i="39" s="1"/>
  <c r="G45" i="39" s="1"/>
  <c r="F34" i="39"/>
  <c r="F38" i="39" s="1"/>
  <c r="F45" i="39" s="1"/>
  <c r="E34" i="39"/>
  <c r="E38" i="39" s="1"/>
  <c r="E45" i="39" s="1"/>
  <c r="C34" i="39"/>
  <c r="C38" i="39" s="1"/>
  <c r="B34" i="39"/>
  <c r="B38" i="39" s="1"/>
  <c r="G40" i="38"/>
  <c r="F40" i="38"/>
  <c r="E40" i="38"/>
  <c r="D40" i="38"/>
  <c r="C40" i="38"/>
  <c r="B40" i="38"/>
  <c r="G39" i="38"/>
  <c r="G41" i="38" s="1"/>
  <c r="F39" i="38"/>
  <c r="F41" i="38" s="1"/>
  <c r="E39" i="38"/>
  <c r="E41" i="38" s="1"/>
  <c r="D39" i="38"/>
  <c r="D41" i="38" s="1"/>
  <c r="C39" i="38"/>
  <c r="B39" i="38"/>
  <c r="G37" i="38"/>
  <c r="F37" i="38"/>
  <c r="E37" i="38"/>
  <c r="C37" i="38"/>
  <c r="B37" i="38"/>
  <c r="G36" i="38"/>
  <c r="F36" i="38"/>
  <c r="E36" i="38"/>
  <c r="C36" i="38"/>
  <c r="B36" i="38"/>
  <c r="G35" i="38"/>
  <c r="F35" i="38"/>
  <c r="E35" i="38"/>
  <c r="C35" i="38"/>
  <c r="B35" i="38"/>
  <c r="G34" i="38"/>
  <c r="G38" i="38" s="1"/>
  <c r="G45" i="38" s="1"/>
  <c r="F34" i="38"/>
  <c r="F38" i="38" s="1"/>
  <c r="F45" i="38" s="1"/>
  <c r="E34" i="38"/>
  <c r="E38" i="38" s="1"/>
  <c r="E45" i="38" s="1"/>
  <c r="C34" i="38"/>
  <c r="C38" i="38" s="1"/>
  <c r="B34" i="38"/>
  <c r="B38" i="38" s="1"/>
  <c r="F24" i="30"/>
  <c r="E24" i="30"/>
  <c r="D24" i="30"/>
  <c r="C24" i="30"/>
  <c r="B24" i="30"/>
  <c r="G23" i="30"/>
  <c r="G22" i="30"/>
  <c r="F21" i="30"/>
  <c r="E21" i="30"/>
  <c r="D21" i="30"/>
  <c r="C21" i="30"/>
  <c r="B21" i="30"/>
  <c r="G20" i="30"/>
  <c r="G19" i="30"/>
  <c r="G18" i="30"/>
  <c r="G17" i="30"/>
  <c r="F24" i="31"/>
  <c r="E24" i="31"/>
  <c r="D24" i="31"/>
  <c r="C24" i="31"/>
  <c r="B24" i="31"/>
  <c r="G23" i="31"/>
  <c r="G22" i="31"/>
  <c r="F21" i="31"/>
  <c r="E21" i="31"/>
  <c r="D21" i="31"/>
  <c r="C21" i="31"/>
  <c r="B21" i="31"/>
  <c r="G20" i="31"/>
  <c r="G19" i="31"/>
  <c r="G18" i="31"/>
  <c r="G17" i="31"/>
  <c r="F24" i="32"/>
  <c r="E24" i="32"/>
  <c r="D24" i="32"/>
  <c r="C24" i="32"/>
  <c r="B24" i="32"/>
  <c r="G23" i="32"/>
  <c r="G22" i="32"/>
  <c r="F21" i="32"/>
  <c r="E21" i="32"/>
  <c r="D21" i="32"/>
  <c r="C21" i="32"/>
  <c r="B21" i="32"/>
  <c r="G20" i="32"/>
  <c r="G19" i="32"/>
  <c r="G18" i="32"/>
  <c r="G17" i="32"/>
  <c r="F24" i="33"/>
  <c r="E24" i="33"/>
  <c r="D24" i="33"/>
  <c r="C24" i="33"/>
  <c r="B24" i="33"/>
  <c r="G23" i="33"/>
  <c r="G22" i="33"/>
  <c r="F21" i="33"/>
  <c r="E21" i="33"/>
  <c r="D21" i="33"/>
  <c r="C21" i="33"/>
  <c r="B21" i="33"/>
  <c r="G20" i="33"/>
  <c r="G19" i="33"/>
  <c r="G18" i="33"/>
  <c r="G17" i="33"/>
  <c r="F24" i="34"/>
  <c r="E24" i="34"/>
  <c r="D24" i="34"/>
  <c r="C24" i="34"/>
  <c r="B24" i="34"/>
  <c r="G23" i="34"/>
  <c r="G22" i="34"/>
  <c r="F21" i="34"/>
  <c r="E21" i="34"/>
  <c r="D21" i="34"/>
  <c r="C21" i="34"/>
  <c r="B21" i="34"/>
  <c r="G20" i="34"/>
  <c r="G19" i="34"/>
  <c r="G18" i="34"/>
  <c r="G17" i="34"/>
  <c r="F24" i="43"/>
  <c r="E24" i="43"/>
  <c r="D24" i="43"/>
  <c r="C24" i="43"/>
  <c r="B24" i="43"/>
  <c r="G23" i="43"/>
  <c r="G22" i="43"/>
  <c r="G24" i="43" s="1"/>
  <c r="F21" i="43"/>
  <c r="E21" i="43"/>
  <c r="D21" i="43"/>
  <c r="C21" i="43"/>
  <c r="B21" i="43"/>
  <c r="G20" i="43"/>
  <c r="G19" i="43"/>
  <c r="G18" i="43"/>
  <c r="G17" i="43"/>
  <c r="G21" i="43" s="1"/>
  <c r="F24" i="36"/>
  <c r="E24" i="36"/>
  <c r="D24" i="36"/>
  <c r="C24" i="36"/>
  <c r="B24" i="36"/>
  <c r="G23" i="36"/>
  <c r="G22" i="36"/>
  <c r="G24" i="36" s="1"/>
  <c r="F21" i="36"/>
  <c r="E21" i="36"/>
  <c r="D21" i="36"/>
  <c r="C21" i="36"/>
  <c r="B21" i="36"/>
  <c r="G20" i="36"/>
  <c r="G19" i="36"/>
  <c r="G18" i="36"/>
  <c r="G17" i="36"/>
  <c r="G21" i="36" s="1"/>
  <c r="F24" i="37"/>
  <c r="E24" i="37"/>
  <c r="D24" i="37"/>
  <c r="C24" i="37"/>
  <c r="B24" i="37"/>
  <c r="G23" i="37"/>
  <c r="G22" i="37"/>
  <c r="G24" i="37" s="1"/>
  <c r="F21" i="37"/>
  <c r="E21" i="37"/>
  <c r="D21" i="37"/>
  <c r="C21" i="37"/>
  <c r="B21" i="37"/>
  <c r="G20" i="37"/>
  <c r="G19" i="37"/>
  <c r="G18" i="37"/>
  <c r="G17" i="37"/>
  <c r="G21" i="37" s="1"/>
  <c r="F24" i="41"/>
  <c r="E24" i="41"/>
  <c r="D24" i="41"/>
  <c r="C24" i="41"/>
  <c r="B24" i="41"/>
  <c r="G23" i="41"/>
  <c r="G22" i="41"/>
  <c r="G24" i="41" s="1"/>
  <c r="F21" i="41"/>
  <c r="E21" i="41"/>
  <c r="D21" i="41"/>
  <c r="C21" i="41"/>
  <c r="B21" i="41"/>
  <c r="G20" i="41"/>
  <c r="G19" i="41"/>
  <c r="G18" i="41"/>
  <c r="G17" i="41"/>
  <c r="G21" i="41" s="1"/>
  <c r="F24" i="39"/>
  <c r="E24" i="39"/>
  <c r="D24" i="39"/>
  <c r="C24" i="39"/>
  <c r="B24" i="39"/>
  <c r="G23" i="39"/>
  <c r="G22" i="39"/>
  <c r="G24" i="39" s="1"/>
  <c r="F21" i="39"/>
  <c r="E21" i="39"/>
  <c r="D21" i="39"/>
  <c r="C21" i="39"/>
  <c r="B21" i="39"/>
  <c r="G20" i="39"/>
  <c r="G19" i="39"/>
  <c r="G18" i="39"/>
  <c r="G17" i="39"/>
  <c r="G21" i="39" s="1"/>
  <c r="F24" i="38"/>
  <c r="E24" i="38"/>
  <c r="D24" i="38"/>
  <c r="C24" i="38"/>
  <c r="B24" i="38"/>
  <c r="G23" i="38"/>
  <c r="G22" i="38"/>
  <c r="G24" i="38" s="1"/>
  <c r="F21" i="38"/>
  <c r="E21" i="38"/>
  <c r="D21" i="38"/>
  <c r="C21" i="38"/>
  <c r="B21" i="38"/>
  <c r="G20" i="38"/>
  <c r="G19" i="38"/>
  <c r="G18" i="38"/>
  <c r="G17" i="38"/>
  <c r="G21" i="38" s="1"/>
  <c r="F24" i="14"/>
  <c r="E24" i="14"/>
  <c r="D24" i="14"/>
  <c r="C24" i="14"/>
  <c r="B24" i="14"/>
  <c r="G23" i="14"/>
  <c r="G22" i="14"/>
  <c r="E21" i="14"/>
  <c r="D21" i="14"/>
  <c r="C21" i="14"/>
  <c r="G20" i="14"/>
  <c r="G19" i="14"/>
  <c r="G18" i="14"/>
  <c r="G24" i="34" l="1"/>
  <c r="B41" i="34" s="1"/>
  <c r="G39" i="34"/>
  <c r="F39" i="34"/>
  <c r="E39" i="34"/>
  <c r="D39" i="34"/>
  <c r="C39" i="34"/>
  <c r="B39" i="34"/>
  <c r="G40" i="34"/>
  <c r="F40" i="34"/>
  <c r="E40" i="34"/>
  <c r="D40" i="34"/>
  <c r="C40" i="34"/>
  <c r="B40" i="34"/>
  <c r="G21" i="34"/>
  <c r="G34" i="34"/>
  <c r="F34" i="34"/>
  <c r="E34" i="34"/>
  <c r="C34" i="34"/>
  <c r="B34" i="34"/>
  <c r="G35" i="34"/>
  <c r="F35" i="34"/>
  <c r="E35" i="34"/>
  <c r="C35" i="34"/>
  <c r="B35" i="34"/>
  <c r="G36" i="34"/>
  <c r="F36" i="34"/>
  <c r="E36" i="34"/>
  <c r="C36" i="34"/>
  <c r="B36" i="34"/>
  <c r="G37" i="34"/>
  <c r="F37" i="34"/>
  <c r="E37" i="34"/>
  <c r="C37" i="34"/>
  <c r="B37" i="34"/>
  <c r="G24" i="33"/>
  <c r="B41" i="33" s="1"/>
  <c r="G39" i="33"/>
  <c r="F39" i="33"/>
  <c r="E39" i="33"/>
  <c r="D39" i="33"/>
  <c r="C39" i="33"/>
  <c r="B39" i="33"/>
  <c r="G40" i="33"/>
  <c r="F40" i="33"/>
  <c r="E40" i="33"/>
  <c r="D40" i="33"/>
  <c r="C40" i="33"/>
  <c r="B40" i="33"/>
  <c r="G21" i="33"/>
  <c r="G34" i="33"/>
  <c r="F34" i="33"/>
  <c r="E34" i="33"/>
  <c r="C34" i="33"/>
  <c r="B34" i="33"/>
  <c r="G35" i="33"/>
  <c r="F35" i="33"/>
  <c r="E35" i="33"/>
  <c r="C35" i="33"/>
  <c r="B35" i="33"/>
  <c r="G36" i="33"/>
  <c r="F36" i="33"/>
  <c r="E36" i="33"/>
  <c r="C36" i="33"/>
  <c r="B36" i="33"/>
  <c r="G37" i="33"/>
  <c r="F37" i="33"/>
  <c r="E37" i="33"/>
  <c r="C37" i="33"/>
  <c r="B37" i="33"/>
  <c r="G24" i="32"/>
  <c r="B41" i="32" s="1"/>
  <c r="G39" i="32"/>
  <c r="F39" i="32"/>
  <c r="E39" i="32"/>
  <c r="D39" i="32"/>
  <c r="C39" i="32"/>
  <c r="B39" i="32"/>
  <c r="G40" i="32"/>
  <c r="F40" i="32"/>
  <c r="E40" i="32"/>
  <c r="D40" i="32"/>
  <c r="C40" i="32"/>
  <c r="B40" i="32"/>
  <c r="G21" i="32"/>
  <c r="G34" i="32"/>
  <c r="F34" i="32"/>
  <c r="E34" i="32"/>
  <c r="C34" i="32"/>
  <c r="B34" i="32"/>
  <c r="G35" i="32"/>
  <c r="F35" i="32"/>
  <c r="E35" i="32"/>
  <c r="C35" i="32"/>
  <c r="B35" i="32"/>
  <c r="G36" i="32"/>
  <c r="F36" i="32"/>
  <c r="E36" i="32"/>
  <c r="C36" i="32"/>
  <c r="B36" i="32"/>
  <c r="G37" i="32"/>
  <c r="F37" i="32"/>
  <c r="E37" i="32"/>
  <c r="C37" i="32"/>
  <c r="B37" i="32"/>
  <c r="G24" i="31"/>
  <c r="B41" i="31" s="1"/>
  <c r="G39" i="31"/>
  <c r="F39" i="31"/>
  <c r="E39" i="31"/>
  <c r="D39" i="31"/>
  <c r="C39" i="31"/>
  <c r="B39" i="31"/>
  <c r="G40" i="31"/>
  <c r="F40" i="31"/>
  <c r="E40" i="31"/>
  <c r="D40" i="31"/>
  <c r="C40" i="31"/>
  <c r="B40" i="31"/>
  <c r="G21" i="31"/>
  <c r="G34" i="31"/>
  <c r="F34" i="31"/>
  <c r="E34" i="31"/>
  <c r="C34" i="31"/>
  <c r="B34" i="31"/>
  <c r="G35" i="31"/>
  <c r="F35" i="31"/>
  <c r="E35" i="31"/>
  <c r="C35" i="31"/>
  <c r="B35" i="31"/>
  <c r="G36" i="31"/>
  <c r="F36" i="31"/>
  <c r="E36" i="31"/>
  <c r="C36" i="31"/>
  <c r="B36" i="31"/>
  <c r="G37" i="31"/>
  <c r="F37" i="31"/>
  <c r="E37" i="31"/>
  <c r="C37" i="31"/>
  <c r="B37" i="31"/>
  <c r="G24" i="30"/>
  <c r="B41" i="30" s="1"/>
  <c r="G39" i="30"/>
  <c r="F39" i="30"/>
  <c r="E39" i="30"/>
  <c r="D39" i="30"/>
  <c r="C39" i="30"/>
  <c r="B39" i="30"/>
  <c r="G40" i="30"/>
  <c r="F40" i="30"/>
  <c r="E40" i="30"/>
  <c r="D40" i="30"/>
  <c r="C40" i="30"/>
  <c r="B40" i="30"/>
  <c r="G21" i="30"/>
  <c r="G34" i="30"/>
  <c r="F34" i="30"/>
  <c r="E34" i="30"/>
  <c r="C34" i="30"/>
  <c r="B34" i="30"/>
  <c r="G35" i="30"/>
  <c r="F35" i="30"/>
  <c r="E35" i="30"/>
  <c r="C35" i="30"/>
  <c r="B35" i="30"/>
  <c r="G36" i="30"/>
  <c r="F36" i="30"/>
  <c r="E36" i="30"/>
  <c r="C36" i="30"/>
  <c r="B36" i="30"/>
  <c r="G37" i="30"/>
  <c r="F37" i="30"/>
  <c r="E37" i="30"/>
  <c r="C37" i="30"/>
  <c r="B37" i="30"/>
  <c r="G39" i="14"/>
  <c r="F39" i="14"/>
  <c r="E39" i="14"/>
  <c r="D39" i="14"/>
  <c r="C39" i="14"/>
  <c r="B39" i="14"/>
  <c r="G40" i="14"/>
  <c r="F40" i="14"/>
  <c r="E40" i="14"/>
  <c r="D40" i="14"/>
  <c r="C40" i="14"/>
  <c r="B40" i="14"/>
  <c r="G34" i="14"/>
  <c r="F34" i="14"/>
  <c r="E34" i="14"/>
  <c r="C34" i="14"/>
  <c r="B34" i="14"/>
  <c r="G35" i="14"/>
  <c r="F35" i="14"/>
  <c r="E35" i="14"/>
  <c r="C35" i="14"/>
  <c r="B35" i="14"/>
  <c r="G36" i="14"/>
  <c r="F36" i="14"/>
  <c r="E36" i="14"/>
  <c r="C36" i="14"/>
  <c r="B36" i="14"/>
  <c r="G37" i="14"/>
  <c r="F37" i="14"/>
  <c r="E37" i="14"/>
  <c r="C37" i="14"/>
  <c r="B37" i="14"/>
  <c r="B43" i="38"/>
  <c r="B45" i="38" s="1"/>
  <c r="C43" i="38"/>
  <c r="C45" i="38" s="1"/>
  <c r="D43" i="38"/>
  <c r="D45" i="38" s="1"/>
  <c r="B43" i="39"/>
  <c r="B45" i="39" s="1"/>
  <c r="C43" i="39"/>
  <c r="C45" i="39" s="1"/>
  <c r="D43" i="39"/>
  <c r="D45" i="39" s="1"/>
  <c r="B43" i="41"/>
  <c r="B45" i="41" s="1"/>
  <c r="C43" i="41"/>
  <c r="C45" i="41" s="1"/>
  <c r="D43" i="41"/>
  <c r="D45" i="41" s="1"/>
  <c r="B43" i="37"/>
  <c r="B45" i="37" s="1"/>
  <c r="C43" i="37"/>
  <c r="C45" i="37" s="1"/>
  <c r="D43" i="37"/>
  <c r="D45" i="37" s="1"/>
  <c r="B43" i="36"/>
  <c r="B45" i="36" s="1"/>
  <c r="C43" i="36"/>
  <c r="C45" i="36" s="1"/>
  <c r="D43" i="36"/>
  <c r="D45" i="36" s="1"/>
  <c r="B43" i="43"/>
  <c r="B45" i="43" s="1"/>
  <c r="C43" i="43"/>
  <c r="C45" i="43" s="1"/>
  <c r="D43" i="43"/>
  <c r="D45" i="43" s="1"/>
  <c r="B26" i="14"/>
  <c r="C26" i="14"/>
  <c r="D26" i="14"/>
  <c r="E26" i="14"/>
  <c r="F26" i="14"/>
  <c r="G26" i="38"/>
  <c r="B26" i="38"/>
  <c r="C26" i="38"/>
  <c r="D26" i="38"/>
  <c r="E26" i="38"/>
  <c r="F26" i="38"/>
  <c r="G26" i="39"/>
  <c r="B26" i="39"/>
  <c r="C26" i="39"/>
  <c r="D26" i="39"/>
  <c r="E26" i="39"/>
  <c r="F26" i="39"/>
  <c r="G26" i="41"/>
  <c r="B26" i="41"/>
  <c r="C26" i="41"/>
  <c r="D26" i="41"/>
  <c r="E26" i="41"/>
  <c r="F26" i="41"/>
  <c r="G26" i="37"/>
  <c r="B26" i="37"/>
  <c r="C26" i="37"/>
  <c r="D26" i="37"/>
  <c r="E26" i="37"/>
  <c r="F26" i="37"/>
  <c r="G26" i="36"/>
  <c r="B26" i="36"/>
  <c r="C26" i="36"/>
  <c r="D26" i="36"/>
  <c r="E26" i="36"/>
  <c r="F26" i="36"/>
  <c r="G26" i="43"/>
  <c r="B26" i="43"/>
  <c r="C26" i="43"/>
  <c r="D26" i="43"/>
  <c r="E26" i="43"/>
  <c r="F26" i="43"/>
  <c r="G26" i="34"/>
  <c r="B26" i="34"/>
  <c r="C26" i="34"/>
  <c r="D26" i="34"/>
  <c r="E26" i="34"/>
  <c r="F26" i="34"/>
  <c r="G26" i="33"/>
  <c r="B26" i="33"/>
  <c r="C26" i="33"/>
  <c r="D26" i="33"/>
  <c r="E26" i="33"/>
  <c r="F26" i="33"/>
  <c r="G26" i="32"/>
  <c r="B26" i="32"/>
  <c r="C26" i="32"/>
  <c r="D26" i="32"/>
  <c r="E26" i="32"/>
  <c r="F26" i="32"/>
  <c r="G26" i="31"/>
  <c r="B26" i="31"/>
  <c r="C26" i="31"/>
  <c r="D26" i="31"/>
  <c r="E26" i="31"/>
  <c r="F26" i="31"/>
  <c r="G26" i="30"/>
  <c r="B26" i="30"/>
  <c r="C26" i="30"/>
  <c r="D26" i="30"/>
  <c r="E26" i="30"/>
  <c r="F26" i="30"/>
  <c r="C41" i="34" l="1"/>
  <c r="D41" i="34"/>
  <c r="D43" i="34" s="1"/>
  <c r="D45" i="34" s="1"/>
  <c r="E41" i="34"/>
  <c r="F41" i="34"/>
  <c r="G41" i="34"/>
  <c r="B38" i="34"/>
  <c r="B43" i="34" s="1"/>
  <c r="B45" i="34" s="1"/>
  <c r="C38" i="34"/>
  <c r="C43" i="34" s="1"/>
  <c r="C45" i="34" s="1"/>
  <c r="E38" i="34"/>
  <c r="E45" i="34" s="1"/>
  <c r="F38" i="34"/>
  <c r="F45" i="34" s="1"/>
  <c r="G38" i="34"/>
  <c r="G45" i="34" s="1"/>
  <c r="C41" i="33"/>
  <c r="D41" i="33"/>
  <c r="D43" i="33" s="1"/>
  <c r="D45" i="33" s="1"/>
  <c r="E41" i="33"/>
  <c r="F41" i="33"/>
  <c r="G41" i="33"/>
  <c r="B38" i="33"/>
  <c r="B43" i="33" s="1"/>
  <c r="B45" i="33" s="1"/>
  <c r="C38" i="33"/>
  <c r="C43" i="33" s="1"/>
  <c r="C45" i="33" s="1"/>
  <c r="E38" i="33"/>
  <c r="E45" i="33" s="1"/>
  <c r="F38" i="33"/>
  <c r="F45" i="33" s="1"/>
  <c r="G38" i="33"/>
  <c r="G45" i="33" s="1"/>
  <c r="C41" i="32"/>
  <c r="D41" i="32"/>
  <c r="D43" i="32" s="1"/>
  <c r="D45" i="32" s="1"/>
  <c r="E41" i="32"/>
  <c r="F41" i="32"/>
  <c r="G41" i="32"/>
  <c r="B38" i="32"/>
  <c r="B43" i="32" s="1"/>
  <c r="B45" i="32" s="1"/>
  <c r="C38" i="32"/>
  <c r="C43" i="32" s="1"/>
  <c r="C45" i="32" s="1"/>
  <c r="E38" i="32"/>
  <c r="E45" i="32" s="1"/>
  <c r="F38" i="32"/>
  <c r="F45" i="32" s="1"/>
  <c r="G38" i="32"/>
  <c r="G45" i="32" s="1"/>
  <c r="C41" i="31"/>
  <c r="D41" i="31"/>
  <c r="D43" i="31" s="1"/>
  <c r="D45" i="31" s="1"/>
  <c r="E41" i="31"/>
  <c r="F41" i="31"/>
  <c r="G41" i="31"/>
  <c r="B38" i="31"/>
  <c r="B43" i="31" s="1"/>
  <c r="B45" i="31" s="1"/>
  <c r="C38" i="31"/>
  <c r="C43" i="31" s="1"/>
  <c r="C45" i="31" s="1"/>
  <c r="E38" i="31"/>
  <c r="E45" i="31" s="1"/>
  <c r="F38" i="31"/>
  <c r="F45" i="31" s="1"/>
  <c r="G38" i="31"/>
  <c r="G45" i="31" s="1"/>
  <c r="C41" i="30"/>
  <c r="D41" i="30"/>
  <c r="D43" i="30" s="1"/>
  <c r="D45" i="30" s="1"/>
  <c r="E41" i="30"/>
  <c r="F41" i="30"/>
  <c r="G41" i="30"/>
  <c r="B38" i="30"/>
  <c r="B43" i="30" s="1"/>
  <c r="B45" i="30" s="1"/>
  <c r="C38" i="30"/>
  <c r="C43" i="30" s="1"/>
  <c r="C45" i="30" s="1"/>
  <c r="E38" i="30"/>
  <c r="E45" i="30" s="1"/>
  <c r="F38" i="30"/>
  <c r="F45" i="30" s="1"/>
  <c r="G38" i="30"/>
  <c r="G45" i="30" s="1"/>
  <c r="C41" i="14"/>
  <c r="D43" i="14"/>
  <c r="D45" i="14" s="1"/>
  <c r="E41" i="14"/>
  <c r="F41" i="14"/>
  <c r="B38" i="14"/>
  <c r="B43" i="14" s="1"/>
  <c r="B45" i="14" s="1"/>
  <c r="C38" i="14"/>
  <c r="C43" i="14" s="1"/>
  <c r="C45" i="14" s="1"/>
  <c r="E38" i="14"/>
  <c r="E45" i="14" s="1"/>
  <c r="F38" i="14"/>
  <c r="F45" i="14" s="1"/>
  <c r="G38" i="14"/>
  <c r="G45" i="14" s="1"/>
  <c r="A47" i="27"/>
  <c r="B52" i="27"/>
  <c r="B54" i="27" l="1"/>
  <c r="B50" i="27" l="1"/>
  <c r="B34" i="27" l="1"/>
  <c r="C34" i="27"/>
  <c r="D34" i="27"/>
  <c r="E34" i="27"/>
  <c r="F34" i="27"/>
  <c r="G34" i="27"/>
  <c r="B35" i="27"/>
  <c r="C35" i="27"/>
  <c r="D35" i="27"/>
  <c r="E35" i="27"/>
  <c r="F35" i="27"/>
  <c r="G35" i="27"/>
  <c r="B36" i="27"/>
  <c r="C36" i="27"/>
  <c r="D36" i="27"/>
  <c r="E36" i="27"/>
  <c r="F36" i="27"/>
  <c r="G36" i="27"/>
  <c r="B37" i="27"/>
  <c r="C37" i="27"/>
  <c r="D37" i="27"/>
  <c r="E37" i="27"/>
  <c r="F37" i="27"/>
  <c r="G37" i="27"/>
  <c r="B38" i="27"/>
  <c r="C38" i="27"/>
  <c r="D38" i="27"/>
  <c r="E38" i="27"/>
  <c r="F38" i="27"/>
  <c r="G38" i="27"/>
  <c r="B41" i="27"/>
  <c r="C41" i="27"/>
  <c r="D41" i="27"/>
  <c r="E41" i="27"/>
  <c r="F41" i="27"/>
  <c r="G41" i="27"/>
  <c r="B42" i="27"/>
  <c r="C42" i="27"/>
  <c r="D42" i="27"/>
  <c r="E42" i="27"/>
  <c r="F42" i="27"/>
  <c r="G42" i="27"/>
  <c r="B43" i="27"/>
  <c r="C43" i="27"/>
  <c r="D43" i="27"/>
  <c r="E43" i="27"/>
  <c r="F43" i="27"/>
  <c r="G43" i="27"/>
  <c r="B44" i="27"/>
  <c r="C44" i="27"/>
  <c r="D44" i="27"/>
  <c r="E44" i="27"/>
  <c r="F44" i="27"/>
  <c r="G44" i="27"/>
  <c r="B45" i="27"/>
  <c r="C45" i="27"/>
  <c r="D45" i="27"/>
  <c r="E45" i="27"/>
  <c r="F45" i="27"/>
  <c r="G45" i="27"/>
  <c r="B40" i="27"/>
  <c r="C40" i="27"/>
  <c r="D40" i="27"/>
  <c r="E40" i="27"/>
  <c r="F40" i="27"/>
  <c r="G40" i="27"/>
  <c r="C39" i="27"/>
  <c r="D39" i="27"/>
  <c r="E39" i="27"/>
  <c r="F39" i="27"/>
  <c r="G39" i="27"/>
  <c r="B39" i="27"/>
  <c r="B18" i="27"/>
  <c r="C18" i="27"/>
  <c r="D18" i="27"/>
  <c r="E18" i="27"/>
  <c r="F18" i="27"/>
  <c r="G18" i="27"/>
  <c r="B19" i="27"/>
  <c r="C19" i="27"/>
  <c r="D19" i="27"/>
  <c r="E19" i="27"/>
  <c r="F19" i="27"/>
  <c r="G19" i="27"/>
  <c r="B20" i="27"/>
  <c r="C20" i="27"/>
  <c r="D20" i="27"/>
  <c r="E20" i="27"/>
  <c r="F20" i="27"/>
  <c r="G20" i="27"/>
  <c r="B22" i="27"/>
  <c r="C22" i="27"/>
  <c r="D22" i="27"/>
  <c r="E22" i="27"/>
  <c r="F22" i="27"/>
  <c r="G22" i="27"/>
  <c r="B23" i="27"/>
  <c r="C23" i="27"/>
  <c r="D23" i="27"/>
  <c r="E23" i="27"/>
  <c r="F23" i="27"/>
  <c r="G23" i="27"/>
  <c r="C24" i="27"/>
  <c r="D24" i="27"/>
  <c r="E24" i="27"/>
  <c r="F24" i="27"/>
  <c r="G24" i="27"/>
  <c r="B25" i="27"/>
  <c r="C25" i="27"/>
  <c r="D25" i="27"/>
  <c r="E25" i="27"/>
  <c r="F25" i="27"/>
  <c r="G25" i="27"/>
  <c r="G26" i="27"/>
  <c r="C17" i="27"/>
  <c r="D17" i="27"/>
  <c r="E17" i="27"/>
  <c r="F17" i="27"/>
  <c r="B17" i="27"/>
  <c r="F21" i="27" l="1"/>
  <c r="F26" i="27" s="1"/>
  <c r="B21" i="27"/>
  <c r="D21" i="27"/>
  <c r="D26" i="27" s="1"/>
  <c r="E21" i="27"/>
  <c r="E26" i="27" s="1"/>
  <c r="C21" i="27"/>
  <c r="C26" i="27" s="1"/>
  <c r="B24" i="27"/>
  <c r="B26" i="27" l="1"/>
  <c r="G17" i="27" l="1"/>
  <c r="G21" i="27" l="1"/>
</calcChain>
</file>

<file path=xl/sharedStrings.xml><?xml version="1.0" encoding="utf-8"?>
<sst xmlns="http://schemas.openxmlformats.org/spreadsheetml/2006/main" count="1014" uniqueCount="91">
  <si>
    <t>SECRETARIA DO TESOURO NACIONAL - STN</t>
  </si>
  <si>
    <t>ESTADOS</t>
  </si>
  <si>
    <t>TOTAL</t>
  </si>
  <si>
    <t>DEMONSTRATIVO DAS TRANSFERÊNCIAS DAS RECEITAS FEDERAIS AOS ESTADOS, DF E MUNICÍPIOS</t>
  </si>
  <si>
    <t>E AOS FUNDOS CONSTITUCIONAIS DO NORTE, NORDESTE E CENTRO-OESTE</t>
  </si>
  <si>
    <t>RECEITAS</t>
  </si>
  <si>
    <t>DEMONSTRATIVO DA BASE DE CÁLCULO</t>
  </si>
  <si>
    <t>ARRECADAÇÃO</t>
  </si>
  <si>
    <t>DEDUÇÃO</t>
  </si>
  <si>
    <t>BRUTA</t>
  </si>
  <si>
    <t>(A)</t>
  </si>
  <si>
    <t>PIN</t>
  </si>
  <si>
    <t>(B)</t>
  </si>
  <si>
    <t>PROTERRA</t>
  </si>
  <si>
    <t>INCENTIVOS</t>
  </si>
  <si>
    <t>FISCAIS</t>
  </si>
  <si>
    <t>(D)</t>
  </si>
  <si>
    <t>(C)</t>
  </si>
  <si>
    <t>(E)</t>
  </si>
  <si>
    <t>RESTITUIÇÃO</t>
  </si>
  <si>
    <t>LÍQUIDA</t>
  </si>
  <si>
    <t>(F = A-B-C-D-E)</t>
  </si>
  <si>
    <t>R$ Mil</t>
  </si>
  <si>
    <t>Imposto de Renda Retido na Fonte</t>
  </si>
  <si>
    <t>Imposto de Renda de Pessoa Jurídica</t>
  </si>
  <si>
    <t>Imposto de Renda de Pessoa Física</t>
  </si>
  <si>
    <t>SUBTOTAL</t>
  </si>
  <si>
    <t>Imposto sobre Produtos Industrializados</t>
  </si>
  <si>
    <t>Multas e Juros (IPI)</t>
  </si>
  <si>
    <t>Multas e Juros (I.R.)</t>
  </si>
  <si>
    <t>MUNICÍPIOS</t>
  </si>
  <si>
    <t>REGIÕES</t>
  </si>
  <si>
    <t>FPM</t>
  </si>
  <si>
    <t>FPE</t>
  </si>
  <si>
    <t>IPI-EXP</t>
  </si>
  <si>
    <t>FNE</t>
  </si>
  <si>
    <t>FNO</t>
  </si>
  <si>
    <t>FCO</t>
  </si>
  <si>
    <t>Observações:</t>
  </si>
  <si>
    <t>Na arrecadação bruta do IRPJ estão incluídos os incentivos fiscais e o PIN/PROTERRA.</t>
  </si>
  <si>
    <t>(22,5% x (F))</t>
  </si>
  <si>
    <t>(21,5% x (F))</t>
  </si>
  <si>
    <t>(10% x (F))</t>
  </si>
  <si>
    <t>(1,8% x (F))</t>
  </si>
  <si>
    <t>(0,6% x (F))</t>
  </si>
  <si>
    <t>Retenção para transferência ao Fundeb (20%)</t>
  </si>
  <si>
    <t>Não incide dedução para o FUNDEB sobre este valor do FPM calculado acima</t>
  </si>
  <si>
    <t>FPM - EC84/14</t>
  </si>
  <si>
    <t>R$ MIL</t>
  </si>
  <si>
    <t>EMENDA CONSTITUCIONAL 55/2007</t>
  </si>
  <si>
    <t>FPM - EC55/07</t>
  </si>
  <si>
    <t>(1% x F)</t>
  </si>
  <si>
    <t>TOTAL RECEITAS</t>
  </si>
  <si>
    <t>Multas e Juros (I.R.)*</t>
  </si>
  <si>
    <t>EMENDA CONSTITUCIONAL 84/2014</t>
  </si>
  <si>
    <t>COORDENAÇÃO-GERAL DE ANÁLISE, INFORMAÇÕES EXECUÇÃO DAS TRANSFERÊNCIAS FINANCEIRAS INTERGOVERNAMENTAIS - COINT</t>
  </si>
  <si>
    <t xml:space="preserve">FPM 1%  E.C. 84/2014 </t>
  </si>
  <si>
    <t xml:space="preserve">FPM 1% E.C. 55/2007 </t>
  </si>
  <si>
    <t>EMENDA CONSTITUCIONAL 112/2021</t>
  </si>
  <si>
    <t>MINISTÉRIO DA FAZENDA - MF</t>
  </si>
  <si>
    <t>FPM 0,5% E.C. 112/2021</t>
  </si>
  <si>
    <t>Observação:</t>
  </si>
  <si>
    <t>Receita classificada referente ao período de  21/11/2025 a 20/12/2025</t>
  </si>
  <si>
    <t>Receita classificada referente ao período de 21/10/2025 a 20/11/2025</t>
  </si>
  <si>
    <t>Receita classificada referente ao período de 21/09/2025 a 20/10/2025</t>
  </si>
  <si>
    <t>Receita classificada referente ao período de  21/08/2025 a 20/09/2025</t>
  </si>
  <si>
    <t>Arrecadação acumulada de janeiro/2025 até agosto/2025.</t>
  </si>
  <si>
    <t>Receita classificada referente ao período de 01/01/2025 a 31/08/2025</t>
  </si>
  <si>
    <t>ARRECADAÇÃO
LÍQUIDA
(jan - ago 2025)</t>
  </si>
  <si>
    <t>MUNICÍPIOS
FPM EC112
(0,5% - 2025)</t>
  </si>
  <si>
    <t>REPASSE
FPM EC112
2025</t>
  </si>
  <si>
    <t>Receita classificada referente ao período de 21/07/2025 a 20/08/2025</t>
  </si>
  <si>
    <t>Receita classificada referente ao período de 21/06/2025 a 20/07/2025</t>
  </si>
  <si>
    <t>Receita classificada referente ao período de 21/05/2025 a 20/06/2025</t>
  </si>
  <si>
    <t>Receita classificada referente ao período de 21/04/2025 a 20/05/2025</t>
  </si>
  <si>
    <t>Receita classificada referente ao período de 21/03/2025 a 20/04/2025</t>
  </si>
  <si>
    <t>Receita classificada referente ao período de 21/02/2025 a 20/03/2025</t>
  </si>
  <si>
    <t>Receita classificada referente ao período de 21/01/2025 a 20/02/2025</t>
  </si>
  <si>
    <t>Receita classificada referente ao período de 21/12/2024 a 20/01/2025</t>
  </si>
  <si>
    <t>Arrecadação acumulada de dezembro/2024 até novembro/2025.</t>
  </si>
  <si>
    <t>Receita classificada referente ao período de 01/12/2024 a 30/11/2025</t>
  </si>
  <si>
    <t>Arrecadação acumulada de setembro/2024 até dezembro/2024</t>
  </si>
  <si>
    <t>Receita classificada referente ao período de 01/09/2024 a 31/12/2024</t>
  </si>
  <si>
    <t>Arrecadação acumulada de setembro/2024 até agosto/2025.</t>
  </si>
  <si>
    <t>ARRECADAÇÃO
LÍQUIDA
(set - dez 2024)</t>
  </si>
  <si>
    <t>MUNICÍPIOS
FPM EC112
(0,25% - 2024)</t>
  </si>
  <si>
    <t>Receita classificada referente ao período de 01/09/2024 a 31/08/2025</t>
  </si>
  <si>
    <t>Arrecadação acumulada de julho/2024 a junho/2025.</t>
  </si>
  <si>
    <t>Receita classificada referente ao período de 01/07/2024 a 30/06/2025.</t>
  </si>
  <si>
    <t>Crédito efetuado em .</t>
  </si>
  <si>
    <t xml:space="preserve">Crédito efetuado em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</si>
</sst>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_(* #,##0_);_(* \(#,##0\);_(* &quot;-&quot;??_);_(@_)"/>
    <numFmt numFmtId="166" formatCode="mmmm/yyyy"/>
    <numFmt numFmtId="167" formatCode="0_);\(0\)"/>
    <numFmt numFmtId="168" formatCode="_(* #,##0.000_);_(* \(#,##0.000\);_(* &quot;-&quot;??_);_(@_)"/>
    <numFmt numFmtId="169" formatCode="[$-416]d\-mmm;@"/>
    <numFmt numFmtId="170" formatCode="0.000000%"/>
  </numFmts>
  <fonts count="6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u/>
      <sz val="12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" fillId="0" borderId="0"/>
  </cellStyleXfs>
  <cellXfs count="93">
    <xf numFmtId="0" fontId="0" fillId="0" borderId="0" xfId="0"/>
    <xf numFmtId="0" fontId="3" fillId="2" borderId="0" xfId="0" applyFont="1" applyFill="1"/>
    <xf numFmtId="164" fontId="3" fillId="2" borderId="0" xfId="1" applyNumberFormat="1" applyFont="1" applyFill="1"/>
    <xf numFmtId="0" fontId="3" fillId="2" borderId="7" xfId="0" applyFont="1" applyFill="1" applyBorder="1"/>
    <xf numFmtId="164" fontId="3" fillId="2" borderId="7" xfId="1" applyNumberFormat="1" applyFont="1" applyFill="1" applyBorder="1"/>
    <xf numFmtId="164" fontId="2" fillId="2" borderId="7" xfId="1" applyNumberFormat="1" applyFont="1" applyFill="1" applyBorder="1" applyAlignment="1">
      <alignment horizontal="right"/>
    </xf>
    <xf numFmtId="0" fontId="3" fillId="2" borderId="0" xfId="0" applyFont="1" applyFill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2" borderId="2" xfId="1" applyNumberFormat="1" applyFont="1" applyFill="1" applyBorder="1" applyAlignment="1">
      <alignment horizontal="center"/>
    </xf>
    <xf numFmtId="49" fontId="2" fillId="2" borderId="1" xfId="1" applyNumberFormat="1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165" fontId="3" fillId="2" borderId="1" xfId="1" applyNumberFormat="1" applyFont="1" applyFill="1" applyBorder="1" applyAlignment="1">
      <alignment horizontal="right"/>
    </xf>
    <xf numFmtId="0" fontId="2" fillId="2" borderId="0" xfId="0" applyFont="1" applyFill="1" applyAlignment="1">
      <alignment horizontal="center"/>
    </xf>
    <xf numFmtId="165" fontId="2" fillId="2" borderId="1" xfId="1" applyNumberFormat="1" applyFont="1" applyFill="1" applyBorder="1" applyAlignment="1">
      <alignment horizontal="right"/>
    </xf>
    <xf numFmtId="0" fontId="2" fillId="2" borderId="0" xfId="0" applyFont="1" applyFill="1"/>
    <xf numFmtId="165" fontId="3" fillId="2" borderId="1" xfId="1" applyNumberFormat="1" applyFont="1" applyFill="1" applyBorder="1"/>
    <xf numFmtId="0" fontId="2" fillId="2" borderId="5" xfId="0" applyFont="1" applyFill="1" applyBorder="1" applyAlignment="1">
      <alignment horizontal="center"/>
    </xf>
    <xf numFmtId="165" fontId="2" fillId="2" borderId="3" xfId="1" applyNumberFormat="1" applyFont="1" applyFill="1" applyBorder="1" applyAlignment="1">
      <alignment horizontal="right"/>
    </xf>
    <xf numFmtId="49" fontId="2" fillId="2" borderId="4" xfId="1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4" xfId="1" applyNumberFormat="1" applyFont="1" applyFill="1" applyBorder="1"/>
    <xf numFmtId="0" fontId="4" fillId="2" borderId="0" xfId="0" applyFont="1" applyFill="1"/>
    <xf numFmtId="165" fontId="3" fillId="2" borderId="0" xfId="1" applyNumberFormat="1" applyFont="1" applyFill="1"/>
    <xf numFmtId="0" fontId="0" fillId="2" borderId="0" xfId="0" applyFill="1"/>
    <xf numFmtId="164" fontId="3" fillId="2" borderId="7" xfId="1" applyNumberFormat="1" applyFont="1" applyFill="1" applyBorder="1" applyAlignment="1">
      <alignment horizontal="right"/>
    </xf>
    <xf numFmtId="164" fontId="2" fillId="2" borderId="10" xfId="1" applyNumberFormat="1" applyFont="1" applyFill="1" applyBorder="1" applyAlignment="1">
      <alignment horizontal="center"/>
    </xf>
    <xf numFmtId="49" fontId="2" fillId="2" borderId="9" xfId="1" applyNumberFormat="1" applyFont="1" applyFill="1" applyBorder="1" applyAlignment="1">
      <alignment horizontal="center"/>
    </xf>
    <xf numFmtId="165" fontId="3" fillId="2" borderId="10" xfId="1" applyNumberFormat="1" applyFont="1" applyFill="1" applyBorder="1" applyAlignment="1">
      <alignment horizontal="right"/>
    </xf>
    <xf numFmtId="165" fontId="2" fillId="2" borderId="10" xfId="1" applyNumberFormat="1" applyFont="1" applyFill="1" applyBorder="1" applyAlignment="1">
      <alignment horizontal="right"/>
    </xf>
    <xf numFmtId="164" fontId="0" fillId="2" borderId="0" xfId="1" applyNumberFormat="1" applyFont="1" applyFill="1"/>
    <xf numFmtId="4" fontId="3" fillId="2" borderId="0" xfId="1" applyFont="1" applyFill="1"/>
    <xf numFmtId="165" fontId="3" fillId="2" borderId="0" xfId="0" applyNumberFormat="1" applyFont="1" applyFill="1"/>
    <xf numFmtId="0" fontId="2" fillId="2" borderId="0" xfId="0" applyFont="1" applyFill="1" applyAlignment="1">
      <alignment horizontal="center" vertical="center"/>
    </xf>
    <xf numFmtId="165" fontId="2" fillId="2" borderId="11" xfId="1" applyNumberFormat="1" applyFont="1" applyFill="1" applyBorder="1"/>
    <xf numFmtId="165" fontId="3" fillId="2" borderId="0" xfId="0" applyNumberFormat="1" applyFont="1" applyFill="1" applyAlignment="1">
      <alignment horizontal="center"/>
    </xf>
    <xf numFmtId="170" fontId="3" fillId="2" borderId="0" xfId="2" applyNumberFormat="1" applyFont="1" applyFill="1" applyAlignment="1">
      <alignment horizontal="center"/>
    </xf>
    <xf numFmtId="0" fontId="2" fillId="2" borderId="11" xfId="0" applyFont="1" applyFill="1" applyBorder="1" applyAlignment="1">
      <alignment horizontal="center"/>
    </xf>
    <xf numFmtId="165" fontId="2" fillId="2" borderId="11" xfId="1" applyNumberFormat="1" applyFont="1" applyFill="1" applyBorder="1" applyAlignment="1">
      <alignment horizontal="right"/>
    </xf>
    <xf numFmtId="164" fontId="3" fillId="2" borderId="0" xfId="1" applyNumberFormat="1" applyFont="1" applyFill="1" applyBorder="1"/>
    <xf numFmtId="164" fontId="3" fillId="2" borderId="0" xfId="1" applyNumberFormat="1" applyFont="1" applyFill="1" applyBorder="1" applyAlignment="1">
      <alignment horizontal="right"/>
    </xf>
    <xf numFmtId="165" fontId="3" fillId="2" borderId="0" xfId="1" applyNumberFormat="1" applyFont="1" applyFill="1" applyBorder="1"/>
    <xf numFmtId="165" fontId="2" fillId="2" borderId="0" xfId="1" applyNumberFormat="1" applyFont="1" applyFill="1" applyBorder="1"/>
    <xf numFmtId="169" fontId="3" fillId="2" borderId="0" xfId="1" applyNumberFormat="1" applyFont="1" applyFill="1" applyBorder="1"/>
    <xf numFmtId="14" fontId="3" fillId="2" borderId="0" xfId="0" applyNumberFormat="1" applyFont="1" applyFill="1"/>
    <xf numFmtId="165" fontId="2" fillId="2" borderId="0" xfId="0" applyNumberFormat="1" applyFont="1" applyFill="1"/>
    <xf numFmtId="0" fontId="0" fillId="2" borderId="5" xfId="0" applyFill="1" applyBorder="1"/>
    <xf numFmtId="165" fontId="3" fillId="2" borderId="9" xfId="1" applyNumberFormat="1" applyFont="1" applyFill="1" applyBorder="1"/>
    <xf numFmtId="164" fontId="2" fillId="2" borderId="12" xfId="1" applyNumberFormat="1" applyFont="1" applyFill="1" applyBorder="1" applyAlignment="1">
      <alignment horizontal="center"/>
    </xf>
    <xf numFmtId="4" fontId="0" fillId="2" borderId="0" xfId="0" applyNumberFormat="1" applyFill="1"/>
    <xf numFmtId="164" fontId="2" fillId="2" borderId="0" xfId="1" applyNumberFormat="1" applyFont="1" applyFill="1" applyBorder="1" applyAlignment="1">
      <alignment horizontal="center"/>
    </xf>
    <xf numFmtId="0" fontId="2" fillId="2" borderId="0" xfId="3" applyFont="1" applyFill="1" applyAlignment="1">
      <alignment horizontal="center"/>
    </xf>
    <xf numFmtId="0" fontId="1" fillId="2" borderId="0" xfId="3" applyFill="1"/>
    <xf numFmtId="0" fontId="3" fillId="2" borderId="7" xfId="3" applyFont="1" applyFill="1" applyBorder="1"/>
    <xf numFmtId="0" fontId="2" fillId="2" borderId="0" xfId="3" applyFont="1" applyFill="1" applyAlignment="1">
      <alignment horizontal="center" vertical="center"/>
    </xf>
    <xf numFmtId="0" fontId="3" fillId="2" borderId="0" xfId="3" applyFont="1" applyFill="1"/>
    <xf numFmtId="0" fontId="2" fillId="2" borderId="5" xfId="3" applyFont="1" applyFill="1" applyBorder="1" applyAlignment="1">
      <alignment horizontal="center"/>
    </xf>
    <xf numFmtId="0" fontId="4" fillId="2" borderId="0" xfId="3" applyFont="1" applyFill="1"/>
    <xf numFmtId="0" fontId="3" fillId="2" borderId="0" xfId="3" applyFont="1" applyFill="1" applyAlignment="1" applyProtection="1">
      <alignment horizontal="left"/>
      <protection locked="0"/>
    </xf>
    <xf numFmtId="165" fontId="2" fillId="2" borderId="0" xfId="1" applyNumberFormat="1" applyFont="1" applyFill="1" applyBorder="1" applyAlignment="1">
      <alignment horizontal="right"/>
    </xf>
    <xf numFmtId="49" fontId="2" fillId="2" borderId="0" xfId="1" applyNumberFormat="1" applyFont="1" applyFill="1" applyBorder="1" applyAlignment="1">
      <alignment horizontal="center"/>
    </xf>
    <xf numFmtId="165" fontId="3" fillId="2" borderId="0" xfId="1" applyNumberFormat="1" applyFont="1" applyFill="1" applyBorder="1" applyAlignment="1">
      <alignment horizontal="right"/>
    </xf>
    <xf numFmtId="164" fontId="2" fillId="2" borderId="0" xfId="1" applyNumberFormat="1" applyFont="1" applyFill="1" applyBorder="1" applyAlignment="1"/>
    <xf numFmtId="168" fontId="3" fillId="2" borderId="0" xfId="1" applyNumberFormat="1" applyFont="1" applyFill="1" applyBorder="1"/>
    <xf numFmtId="165" fontId="2" fillId="2" borderId="2" xfId="1" applyNumberFormat="1" applyFont="1" applyFill="1" applyBorder="1" applyAlignment="1">
      <alignment horizontal="right"/>
    </xf>
    <xf numFmtId="165" fontId="2" fillId="2" borderId="4" xfId="1" applyNumberFormat="1" applyFont="1" applyFill="1" applyBorder="1" applyAlignment="1">
      <alignment horizontal="right"/>
    </xf>
    <xf numFmtId="4" fontId="3" fillId="2" borderId="0" xfId="1" applyFont="1" applyFill="1" applyBorder="1"/>
    <xf numFmtId="165" fontId="3" fillId="0" borderId="1" xfId="1" applyNumberFormat="1" applyFont="1" applyBorder="1" applyAlignment="1">
      <alignment horizontal="right"/>
    </xf>
    <xf numFmtId="0" fontId="3" fillId="2" borderId="0" xfId="0" applyFont="1" applyFill="1" applyAlignment="1">
      <alignment horizontal="left" vertical="top" wrapText="1"/>
    </xf>
    <xf numFmtId="49" fontId="3" fillId="2" borderId="0" xfId="0" applyNumberFormat="1" applyFont="1" applyFill="1" applyAlignment="1">
      <alignment horizontal="left"/>
    </xf>
    <xf numFmtId="0" fontId="2" fillId="2" borderId="0" xfId="0" applyFont="1" applyFill="1"/>
    <xf numFmtId="0" fontId="2" fillId="2" borderId="0" xfId="0" applyFont="1" applyFill="1" applyAlignment="1">
      <alignment horizontal="center" vertical="center"/>
    </xf>
    <xf numFmtId="164" fontId="2" fillId="2" borderId="4" xfId="1" applyNumberFormat="1" applyFont="1" applyFill="1" applyBorder="1" applyAlignment="1">
      <alignment horizontal="center"/>
    </xf>
    <xf numFmtId="164" fontId="2" fillId="2" borderId="7" xfId="1" applyNumberFormat="1" applyFont="1" applyFill="1" applyBorder="1" applyAlignment="1">
      <alignment horizontal="center"/>
    </xf>
    <xf numFmtId="164" fontId="2" fillId="2" borderId="0" xfId="1" applyNumberFormat="1" applyFont="1" applyFill="1" applyBorder="1" applyAlignment="1">
      <alignment horizontal="center"/>
    </xf>
    <xf numFmtId="164" fontId="2" fillId="2" borderId="3" xfId="1" applyNumberFormat="1" applyFont="1" applyFill="1" applyBorder="1" applyAlignment="1">
      <alignment horizontal="center"/>
    </xf>
    <xf numFmtId="164" fontId="2" fillId="2" borderId="6" xfId="1" applyNumberFormat="1" applyFont="1" applyFill="1" applyBorder="1" applyAlignment="1">
      <alignment horizontal="center"/>
    </xf>
    <xf numFmtId="164" fontId="2" fillId="2" borderId="5" xfId="1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166" fontId="2" fillId="2" borderId="0" xfId="0" applyNumberFormat="1" applyFont="1" applyFill="1" applyAlignment="1">
      <alignment horizontal="center"/>
    </xf>
    <xf numFmtId="0" fontId="3" fillId="2" borderId="0" xfId="0" applyFont="1" applyFill="1" applyAlignment="1" applyProtection="1">
      <alignment horizontal="left"/>
      <protection locked="0"/>
    </xf>
    <xf numFmtId="166" fontId="2" fillId="2" borderId="0" xfId="0" applyNumberFormat="1" applyFont="1" applyFill="1" applyAlignment="1" applyProtection="1">
      <alignment horizontal="center"/>
      <protection locked="0"/>
    </xf>
    <xf numFmtId="0" fontId="2" fillId="2" borderId="7" xfId="0" applyFont="1" applyFill="1" applyBorder="1" applyAlignment="1">
      <alignment horizontal="center" vertical="center"/>
    </xf>
    <xf numFmtId="167" fontId="2" fillId="2" borderId="0" xfId="1" applyNumberFormat="1" applyFont="1" applyFill="1" applyAlignment="1">
      <alignment horizontal="center"/>
    </xf>
    <xf numFmtId="0" fontId="3" fillId="2" borderId="0" xfId="3" applyFont="1" applyFill="1" applyAlignment="1" applyProtection="1">
      <alignment horizontal="left"/>
      <protection locked="0"/>
    </xf>
    <xf numFmtId="164" fontId="2" fillId="2" borderId="12" xfId="1" applyNumberFormat="1" applyFont="1" applyFill="1" applyBorder="1" applyAlignment="1">
      <alignment horizontal="center" vertical="center" wrapText="1"/>
    </xf>
    <xf numFmtId="164" fontId="2" fillId="2" borderId="10" xfId="1" applyNumberFormat="1" applyFont="1" applyFill="1" applyBorder="1" applyAlignment="1">
      <alignment horizontal="center" vertical="center" wrapText="1"/>
    </xf>
    <xf numFmtId="164" fontId="2" fillId="2" borderId="9" xfId="1" applyNumberFormat="1" applyFont="1" applyFill="1" applyBorder="1" applyAlignment="1">
      <alignment horizontal="center" vertical="center" wrapText="1"/>
    </xf>
    <xf numFmtId="164" fontId="2" fillId="2" borderId="2" xfId="1" applyNumberFormat="1" applyFont="1" applyFill="1" applyBorder="1" applyAlignment="1">
      <alignment horizontal="center" vertical="center" wrapText="1"/>
    </xf>
    <xf numFmtId="164" fontId="2" fillId="2" borderId="1" xfId="1" applyNumberFormat="1" applyFont="1" applyFill="1" applyBorder="1" applyAlignment="1">
      <alignment horizontal="center" vertical="center" wrapText="1"/>
    </xf>
    <xf numFmtId="164" fontId="2" fillId="2" borderId="4" xfId="1" applyNumberFormat="1" applyFont="1" applyFill="1" applyBorder="1" applyAlignment="1">
      <alignment horizontal="center" vertical="center" wrapText="1"/>
    </xf>
    <xf numFmtId="0" fontId="2" fillId="2" borderId="0" xfId="3" applyFont="1" applyFill="1" applyAlignment="1">
      <alignment horizontal="center" vertical="center"/>
    </xf>
    <xf numFmtId="0" fontId="2" fillId="2" borderId="7" xfId="3" applyFont="1" applyFill="1" applyBorder="1" applyAlignment="1">
      <alignment horizontal="center" vertical="center"/>
    </xf>
    <xf numFmtId="164" fontId="2" fillId="2" borderId="0" xfId="1" applyNumberFormat="1" applyFont="1" applyFill="1" applyAlignment="1">
      <alignment horizontal="center"/>
    </xf>
  </cellXfs>
  <cellStyles count="4">
    <cellStyle name="Normal" xfId="0" builtinId="0"/>
    <cellStyle name="Normal 3" xfId="3" xr:uid="{3326C955-773A-4BA4-9D9F-3E2284C69168}"/>
    <cellStyle name="Porcentagem" xfId="2" builtinId="5"/>
    <cellStyle name="Vírgula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1</xdr:row>
      <xdr:rowOff>117475</xdr:rowOff>
    </xdr:from>
    <xdr:to>
      <xdr:col>0</xdr:col>
      <xdr:colOff>1755775</xdr:colOff>
      <xdr:row>1</xdr:row>
      <xdr:rowOff>1460500</xdr:rowOff>
    </xdr:to>
    <xdr:pic>
      <xdr:nvPicPr>
        <xdr:cNvPr id="2049" name="Picture 1" descr="STN preto e branco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800" y="307975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130175</xdr:rowOff>
    </xdr:from>
    <xdr:to>
      <xdr:col>0</xdr:col>
      <xdr:colOff>1781175</xdr:colOff>
      <xdr:row>1</xdr:row>
      <xdr:rowOff>1473200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" y="320675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1</xdr:row>
      <xdr:rowOff>127000</xdr:rowOff>
    </xdr:from>
    <xdr:to>
      <xdr:col>0</xdr:col>
      <xdr:colOff>1755775</xdr:colOff>
      <xdr:row>1</xdr:row>
      <xdr:rowOff>1470025</xdr:rowOff>
    </xdr:to>
    <xdr:pic>
      <xdr:nvPicPr>
        <xdr:cNvPr id="5" name="Picture 1" descr="STN preto e branco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800" y="3175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1</xdr:row>
      <xdr:rowOff>165100</xdr:rowOff>
    </xdr:from>
    <xdr:to>
      <xdr:col>0</xdr:col>
      <xdr:colOff>1755775</xdr:colOff>
      <xdr:row>1</xdr:row>
      <xdr:rowOff>1508125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800" y="3302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1</xdr:row>
      <xdr:rowOff>152400</xdr:rowOff>
    </xdr:from>
    <xdr:to>
      <xdr:col>0</xdr:col>
      <xdr:colOff>1768475</xdr:colOff>
      <xdr:row>1</xdr:row>
      <xdr:rowOff>1495425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500" y="3175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88900</xdr:colOff>
      <xdr:row>1</xdr:row>
      <xdr:rowOff>114300</xdr:rowOff>
    </xdr:from>
    <xdr:to>
      <xdr:col>0</xdr:col>
      <xdr:colOff>1793875</xdr:colOff>
      <xdr:row>1</xdr:row>
      <xdr:rowOff>1457325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900" y="2794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1</xdr:row>
      <xdr:rowOff>12700</xdr:rowOff>
    </xdr:from>
    <xdr:to>
      <xdr:col>0</xdr:col>
      <xdr:colOff>2009775</xdr:colOff>
      <xdr:row>1</xdr:row>
      <xdr:rowOff>1355725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4800" y="2032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1</xdr:row>
      <xdr:rowOff>139700</xdr:rowOff>
    </xdr:from>
    <xdr:to>
      <xdr:col>0</xdr:col>
      <xdr:colOff>1768475</xdr:colOff>
      <xdr:row>1</xdr:row>
      <xdr:rowOff>1482725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500" y="3048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101600</xdr:colOff>
      <xdr:row>1</xdr:row>
      <xdr:rowOff>88900</xdr:rowOff>
    </xdr:from>
    <xdr:to>
      <xdr:col>0</xdr:col>
      <xdr:colOff>1806575</xdr:colOff>
      <xdr:row>1</xdr:row>
      <xdr:rowOff>1431925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1600" y="2540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1</xdr:row>
      <xdr:rowOff>76200</xdr:rowOff>
    </xdr:from>
    <xdr:to>
      <xdr:col>0</xdr:col>
      <xdr:colOff>1768475</xdr:colOff>
      <xdr:row>1</xdr:row>
      <xdr:rowOff>1419225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500" y="2413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1</xdr:row>
      <xdr:rowOff>101600</xdr:rowOff>
    </xdr:from>
    <xdr:to>
      <xdr:col>0</xdr:col>
      <xdr:colOff>1819275</xdr:colOff>
      <xdr:row>1</xdr:row>
      <xdr:rowOff>1444625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4300" y="2667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</xdr:row>
      <xdr:rowOff>101600</xdr:rowOff>
    </xdr:from>
    <xdr:to>
      <xdr:col>0</xdr:col>
      <xdr:colOff>1743075</xdr:colOff>
      <xdr:row>2</xdr:row>
      <xdr:rowOff>238125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2667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0</xdr:row>
      <xdr:rowOff>66675</xdr:rowOff>
    </xdr:from>
    <xdr:to>
      <xdr:col>0</xdr:col>
      <xdr:colOff>1755775</xdr:colOff>
      <xdr:row>1</xdr:row>
      <xdr:rowOff>1219200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800" y="66675"/>
          <a:ext cx="1704975" cy="1343025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INT/GERED/__TC%20CONED/COMUNICADO/2015/04/Painel%20Transf%20Const%202015_04%20abr%203a%20Cot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dir"/>
      <sheetName val="Dados decêndio"/>
      <sheetName val="Comportamentos"/>
      <sheetName val="fechmes"/>
      <sheetName val="Demonstrativo"/>
      <sheetName val="Comparativo"/>
      <sheetName val="VR"/>
      <sheetName val="VN"/>
      <sheetName val="banco"/>
      <sheetName val="Plan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">
          <cell r="B2">
            <v>42124</v>
          </cell>
        </row>
      </sheetData>
      <sheetData sheetId="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>
    <pageSetUpPr fitToPage="1"/>
  </sheetPr>
  <dimension ref="A2:L52"/>
  <sheetViews>
    <sheetView zoomScale="80" zoomScaleNormal="80" workbookViewId="0"/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0" width="9.140625" style="1"/>
    <col min="11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9" t="s">
        <v>59</v>
      </c>
      <c r="B3" s="69"/>
      <c r="C3" s="69"/>
      <c r="D3" s="69"/>
      <c r="E3" s="69"/>
      <c r="F3" s="69"/>
      <c r="G3" s="69"/>
    </row>
    <row r="4" spans="1:7" ht="15.75" x14ac:dyDescent="0.25">
      <c r="A4" s="69" t="s">
        <v>0</v>
      </c>
      <c r="B4" s="69"/>
      <c r="C4" s="69"/>
      <c r="D4" s="69"/>
      <c r="E4" s="69"/>
      <c r="F4" s="69"/>
      <c r="G4" s="69"/>
    </row>
    <row r="5" spans="1:7" ht="15.75" x14ac:dyDescent="0.25">
      <c r="A5" s="69" t="s">
        <v>55</v>
      </c>
      <c r="B5" s="69"/>
      <c r="C5" s="69"/>
      <c r="D5" s="69"/>
      <c r="E5" s="69"/>
      <c r="F5" s="69"/>
      <c r="G5" s="69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78">
        <v>45658</v>
      </c>
      <c r="B10" s="78"/>
      <c r="C10" s="78"/>
      <c r="D10" s="78"/>
      <c r="E10" s="78"/>
      <c r="F10" s="78"/>
      <c r="G10" s="78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75" x14ac:dyDescent="0.2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>
        <v>3689862.4198400001</v>
      </c>
      <c r="C17" s="66">
        <v>0</v>
      </c>
      <c r="D17" s="66">
        <v>0</v>
      </c>
      <c r="E17" s="66">
        <v>0</v>
      </c>
      <c r="F17" s="66">
        <v>26746.466400000001</v>
      </c>
      <c r="G17" s="66">
        <f>B17-C17-D17-E17-F17</f>
        <v>3663115.9534400003</v>
      </c>
    </row>
    <row r="18" spans="1:12" x14ac:dyDescent="0.2">
      <c r="A18" s="1" t="s">
        <v>24</v>
      </c>
      <c r="B18" s="11">
        <v>17922581.257919997</v>
      </c>
      <c r="C18" s="11">
        <v>0</v>
      </c>
      <c r="D18" s="11">
        <v>0</v>
      </c>
      <c r="E18" s="11">
        <v>0</v>
      </c>
      <c r="F18" s="11">
        <v>2928956.7623200002</v>
      </c>
      <c r="G18" s="11">
        <f t="shared" ref="G18:G23" si="0">B18-C18-D18-E18-F18</f>
        <v>14993624.495599996</v>
      </c>
    </row>
    <row r="19" spans="1:12" x14ac:dyDescent="0.2">
      <c r="A19" s="1" t="s">
        <v>23</v>
      </c>
      <c r="B19" s="11">
        <v>53792154.638109997</v>
      </c>
      <c r="C19" s="11">
        <v>0</v>
      </c>
      <c r="D19" s="11">
        <v>0</v>
      </c>
      <c r="E19" s="11">
        <v>0</v>
      </c>
      <c r="F19" s="11">
        <v>485640.58143999992</v>
      </c>
      <c r="G19" s="11">
        <f t="shared" si="0"/>
        <v>53306514.056669995</v>
      </c>
    </row>
    <row r="20" spans="1:12" x14ac:dyDescent="0.2">
      <c r="A20" s="1" t="s">
        <v>29</v>
      </c>
      <c r="B20" s="11">
        <v>1088921.57393</v>
      </c>
      <c r="C20" s="11">
        <v>0</v>
      </c>
      <c r="D20" s="11">
        <v>0</v>
      </c>
      <c r="E20" s="11">
        <v>0</v>
      </c>
      <c r="F20" s="11">
        <v>124.6725</v>
      </c>
      <c r="G20" s="11">
        <f t="shared" si="0"/>
        <v>1088796.9014299999</v>
      </c>
    </row>
    <row r="21" spans="1:12" s="14" customFormat="1" ht="15.75" x14ac:dyDescent="0.25">
      <c r="A21" s="12" t="s">
        <v>26</v>
      </c>
      <c r="B21" s="13">
        <f>SUM(B17:B20)</f>
        <v>76493519.889799982</v>
      </c>
      <c r="C21" s="13">
        <f t="shared" ref="C21:E21" si="1">SUM(C17:C20)</f>
        <v>0</v>
      </c>
      <c r="D21" s="13">
        <f t="shared" si="1"/>
        <v>0</v>
      </c>
      <c r="E21" s="13">
        <f t="shared" si="1"/>
        <v>0</v>
      </c>
      <c r="F21" s="13">
        <f>SUM(F17:F20)</f>
        <v>3441468.4826599997</v>
      </c>
      <c r="G21" s="13">
        <f>SUM(G17:G20)</f>
        <v>73052051.407139987</v>
      </c>
    </row>
    <row r="22" spans="1:12" x14ac:dyDescent="0.2">
      <c r="A22" s="1" t="s">
        <v>27</v>
      </c>
      <c r="B22" s="11">
        <v>6570570.2508399999</v>
      </c>
      <c r="C22" s="11">
        <v>0</v>
      </c>
      <c r="D22" s="11">
        <v>0</v>
      </c>
      <c r="E22" s="11">
        <v>0</v>
      </c>
      <c r="F22" s="11">
        <v>575023.73647</v>
      </c>
      <c r="G22" s="11">
        <f t="shared" si="0"/>
        <v>5995546.51437</v>
      </c>
    </row>
    <row r="23" spans="1:12" x14ac:dyDescent="0.2">
      <c r="A23" s="1" t="s">
        <v>28</v>
      </c>
      <c r="B23" s="11">
        <v>78142.21987999999</v>
      </c>
      <c r="C23" s="11">
        <v>0</v>
      </c>
      <c r="D23" s="11">
        <v>0</v>
      </c>
      <c r="E23" s="11">
        <v>0</v>
      </c>
      <c r="F23" s="11">
        <v>0</v>
      </c>
      <c r="G23" s="11">
        <f t="shared" si="0"/>
        <v>78142.21987999999</v>
      </c>
    </row>
    <row r="24" spans="1:12" s="14" customFormat="1" ht="15.75" x14ac:dyDescent="0.25">
      <c r="A24" s="12" t="s">
        <v>26</v>
      </c>
      <c r="B24" s="13">
        <f>SUM(B22:B23)</f>
        <v>6648712.4707199996</v>
      </c>
      <c r="C24" s="13">
        <f t="shared" ref="C24:F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575023.73647</v>
      </c>
      <c r="G24" s="13">
        <f>SUM(G22:G23)</f>
        <v>6073688.7342499997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83142232.360519975</v>
      </c>
      <c r="C26" s="17">
        <f t="shared" ref="C26:F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4016492.2191299996</v>
      </c>
      <c r="G26" s="17">
        <f>SUM(G24,G21)</f>
        <v>79125740.141389981</v>
      </c>
      <c r="L26" s="44"/>
    </row>
    <row r="27" spans="1:12" ht="15.75" x14ac:dyDescent="0.25">
      <c r="A27" s="14"/>
      <c r="K27" s="31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0" t="s">
        <v>5</v>
      </c>
      <c r="B29" s="71" t="s">
        <v>6</v>
      </c>
      <c r="C29" s="72"/>
      <c r="D29" s="72"/>
      <c r="E29" s="73"/>
      <c r="F29" s="73"/>
      <c r="G29" s="73"/>
      <c r="K29" s="31"/>
    </row>
    <row r="30" spans="1:12" ht="15.75" x14ac:dyDescent="0.2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75" x14ac:dyDescent="0.2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824201.08952400007</v>
      </c>
      <c r="C34" s="11">
        <f>21.5%*$G17</f>
        <v>787569.92998960009</v>
      </c>
      <c r="D34" s="11"/>
      <c r="E34" s="11">
        <f>1.8%*$G17</f>
        <v>65936.087161920019</v>
      </c>
      <c r="F34" s="11">
        <f t="shared" ref="F34:G36" si="4">0.6%*$G17</f>
        <v>21978.695720640004</v>
      </c>
      <c r="G34" s="11">
        <f t="shared" si="4"/>
        <v>21978.695720640004</v>
      </c>
    </row>
    <row r="35" spans="1:7" x14ac:dyDescent="0.2">
      <c r="A35" s="1" t="s">
        <v>24</v>
      </c>
      <c r="B35" s="11">
        <f>22.5%*$G18</f>
        <v>3373565.5115099992</v>
      </c>
      <c r="C35" s="11">
        <f>21.5%*$G18</f>
        <v>3223629.2665539989</v>
      </c>
      <c r="D35" s="11"/>
      <c r="E35" s="11">
        <f>1.8%*$G18</f>
        <v>269885.24092079996</v>
      </c>
      <c r="F35" s="11">
        <f t="shared" si="4"/>
        <v>89961.746973599977</v>
      </c>
      <c r="G35" s="11">
        <f t="shared" si="4"/>
        <v>89961.746973599977</v>
      </c>
    </row>
    <row r="36" spans="1:7" x14ac:dyDescent="0.2">
      <c r="A36" s="1" t="s">
        <v>23</v>
      </c>
      <c r="B36" s="11">
        <f>22.5%*$G19</f>
        <v>11993965.662750749</v>
      </c>
      <c r="C36" s="11">
        <f>21.5%*$G19</f>
        <v>11460900.52218405</v>
      </c>
      <c r="D36" s="11"/>
      <c r="E36" s="11">
        <f>1.8%*$G19</f>
        <v>959517.25302006002</v>
      </c>
      <c r="F36" s="11">
        <f t="shared" si="4"/>
        <v>319839.08434001997</v>
      </c>
      <c r="G36" s="11">
        <f t="shared" si="4"/>
        <v>319839.08434001997</v>
      </c>
    </row>
    <row r="37" spans="1:7" x14ac:dyDescent="0.2">
      <c r="A37" s="1" t="s">
        <v>29</v>
      </c>
      <c r="B37" s="11">
        <f>22.5%*$G20</f>
        <v>244979.30282174997</v>
      </c>
      <c r="C37" s="11">
        <f>21.5%*($G20)</f>
        <v>234091.33380744996</v>
      </c>
      <c r="D37" s="11"/>
      <c r="E37" s="11">
        <f>1.8%*($G20)</f>
        <v>19598.344225739998</v>
      </c>
      <c r="F37" s="11">
        <f>0.6%*($G20)</f>
        <v>6532.7814085799992</v>
      </c>
      <c r="G37" s="11">
        <f>0.6%*($G20)</f>
        <v>6532.7814085799992</v>
      </c>
    </row>
    <row r="38" spans="1:7" s="14" customFormat="1" ht="15.75" x14ac:dyDescent="0.25">
      <c r="A38" s="12" t="s">
        <v>26</v>
      </c>
      <c r="B38" s="13">
        <f>SUM(B34:B37)</f>
        <v>16436711.566606497</v>
      </c>
      <c r="C38" s="13">
        <f>SUM(C34:C37)</f>
        <v>15706191.052535098</v>
      </c>
      <c r="D38" s="13"/>
      <c r="E38" s="13">
        <f>SUM(E34:E37)</f>
        <v>1314936.9253285201</v>
      </c>
      <c r="F38" s="13">
        <f>SUM(F34:F37)</f>
        <v>438312.30844284</v>
      </c>
      <c r="G38" s="13">
        <f>SUM(G34:G37)</f>
        <v>438312.30844284</v>
      </c>
    </row>
    <row r="39" spans="1:7" x14ac:dyDescent="0.2">
      <c r="A39" s="1" t="s">
        <v>27</v>
      </c>
      <c r="B39" s="11">
        <f>22.5%*$G22</f>
        <v>1348997.9657332501</v>
      </c>
      <c r="C39" s="11">
        <f>21.5%*$G22</f>
        <v>1289042.50058955</v>
      </c>
      <c r="D39" s="11">
        <f>10%*$G22</f>
        <v>599554.65143700002</v>
      </c>
      <c r="E39" s="11">
        <f>1.8%*$G22</f>
        <v>107919.83725866002</v>
      </c>
      <c r="F39" s="11">
        <f>0.6%*$G22</f>
        <v>35973.279086219998</v>
      </c>
      <c r="G39" s="11">
        <f>0.6%*$G22</f>
        <v>35973.279086219998</v>
      </c>
    </row>
    <row r="40" spans="1:7" x14ac:dyDescent="0.2">
      <c r="A40" s="1" t="s">
        <v>28</v>
      </c>
      <c r="B40" s="11">
        <f>22.5%*$G23</f>
        <v>17581.999473</v>
      </c>
      <c r="C40" s="11">
        <f>21.5%*$G23</f>
        <v>16800.577274199997</v>
      </c>
      <c r="D40" s="11">
        <f>10%*$G23</f>
        <v>7814.2219879999993</v>
      </c>
      <c r="E40" s="11">
        <f>1.8%*$G23</f>
        <v>1406.5599578399999</v>
      </c>
      <c r="F40" s="11">
        <f>0.6%*$G23</f>
        <v>468.85331927999994</v>
      </c>
      <c r="G40" s="11">
        <f>0.6%*$G23</f>
        <v>468.85331927999994</v>
      </c>
    </row>
    <row r="41" spans="1:7" s="14" customFormat="1" ht="15.75" x14ac:dyDescent="0.25">
      <c r="A41" s="12" t="s">
        <v>26</v>
      </c>
      <c r="B41" s="13">
        <f t="shared" ref="B41:G41" si="5">SUM(B39:B40)</f>
        <v>1366579.9652062501</v>
      </c>
      <c r="C41" s="13">
        <f t="shared" si="5"/>
        <v>1305843.07786375</v>
      </c>
      <c r="D41" s="13">
        <f t="shared" si="5"/>
        <v>607368.873425</v>
      </c>
      <c r="E41" s="13">
        <f t="shared" si="5"/>
        <v>109326.39721650002</v>
      </c>
      <c r="F41" s="13">
        <f t="shared" si="5"/>
        <v>36442.1324055</v>
      </c>
      <c r="G41" s="13">
        <f t="shared" si="5"/>
        <v>36442.1324055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3560658.3063625493</v>
      </c>
      <c r="C43" s="11">
        <f>(C38+C41)*0.2</f>
        <v>3402406.8260797695</v>
      </c>
      <c r="D43" s="11">
        <f>(D38+D41)*0.2</f>
        <v>121473.77468500001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6">B38+B41-B43</f>
        <v>14242633.225450197</v>
      </c>
      <c r="C45" s="17">
        <f t="shared" si="6"/>
        <v>13609627.304319078</v>
      </c>
      <c r="D45" s="17">
        <f t="shared" si="6"/>
        <v>485895.09873999999</v>
      </c>
      <c r="E45" s="17">
        <f t="shared" si="6"/>
        <v>1424263.3225450201</v>
      </c>
      <c r="F45" s="17">
        <f t="shared" si="6"/>
        <v>474754.44084833999</v>
      </c>
      <c r="G45" s="17">
        <f t="shared" si="6"/>
        <v>474754.44084833999</v>
      </c>
    </row>
    <row r="46" spans="1:7" ht="15.75" x14ac:dyDescent="0.25">
      <c r="A46" s="21" t="s">
        <v>38</v>
      </c>
    </row>
    <row r="47" spans="1:7" x14ac:dyDescent="0.2">
      <c r="A47" s="68" t="s">
        <v>78</v>
      </c>
      <c r="B47" s="68"/>
      <c r="C47" s="68"/>
      <c r="D47" s="68"/>
      <c r="E47" s="68"/>
      <c r="F47" s="68"/>
      <c r="G47" s="68"/>
    </row>
    <row r="48" spans="1:7" x14ac:dyDescent="0.2">
      <c r="A48" s="68" t="s">
        <v>39</v>
      </c>
      <c r="B48" s="68"/>
      <c r="C48" s="68"/>
      <c r="D48" s="68"/>
      <c r="E48" s="68"/>
      <c r="F48" s="68"/>
      <c r="G48" s="68"/>
    </row>
    <row r="49" spans="1:7" ht="53.25" customHeight="1" x14ac:dyDescent="0.2">
      <c r="A49" s="67"/>
      <c r="B49" s="67"/>
      <c r="C49" s="67"/>
      <c r="D49" s="67"/>
      <c r="E49" s="67"/>
      <c r="F49" s="67"/>
      <c r="G49" s="67"/>
    </row>
    <row r="51" spans="1:7" x14ac:dyDescent="0.2">
      <c r="B51" s="22"/>
      <c r="C51" s="22"/>
      <c r="D51" s="22"/>
    </row>
    <row r="52" spans="1:7" x14ac:dyDescent="0.2">
      <c r="B52" s="30"/>
      <c r="C52" s="30"/>
      <c r="D52" s="30"/>
    </row>
  </sheetData>
  <mergeCells count="15">
    <mergeCell ref="A49:G49"/>
    <mergeCell ref="A47:G47"/>
    <mergeCell ref="A48:G48"/>
    <mergeCell ref="A3:G3"/>
    <mergeCell ref="A4:G4"/>
    <mergeCell ref="A5:G5"/>
    <mergeCell ref="A29:A32"/>
    <mergeCell ref="B29:G29"/>
    <mergeCell ref="C30:D30"/>
    <mergeCell ref="E30:G30"/>
    <mergeCell ref="A8:G8"/>
    <mergeCell ref="A9:G9"/>
    <mergeCell ref="B12:G12"/>
    <mergeCell ref="A12:A15"/>
    <mergeCell ref="A10:G10"/>
  </mergeCells>
  <phoneticPr fontId="0" type="noConversion"/>
  <pageMargins left="0.7" right="0.7" top="0.75" bottom="0.75" header="0.3" footer="0.3"/>
  <pageSetup paperSize="9" scale="48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2"/>
  <dimension ref="A2:L52"/>
  <sheetViews>
    <sheetView zoomScale="80" zoomScaleNormal="80" workbookViewId="0"/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9" t="s">
        <v>59</v>
      </c>
      <c r="B3" s="69"/>
      <c r="C3" s="69"/>
      <c r="D3" s="69"/>
      <c r="E3" s="69"/>
      <c r="F3" s="69"/>
      <c r="G3" s="69"/>
    </row>
    <row r="4" spans="1:7" ht="15.75" x14ac:dyDescent="0.25">
      <c r="A4" s="69" t="s">
        <v>0</v>
      </c>
      <c r="B4" s="69"/>
      <c r="C4" s="69"/>
      <c r="D4" s="69"/>
      <c r="E4" s="69"/>
      <c r="F4" s="69"/>
      <c r="G4" s="69"/>
    </row>
    <row r="5" spans="1:7" ht="15.75" x14ac:dyDescent="0.25">
      <c r="A5" s="69" t="s">
        <v>55</v>
      </c>
      <c r="B5" s="69"/>
      <c r="C5" s="69"/>
      <c r="D5" s="69"/>
      <c r="E5" s="69"/>
      <c r="F5" s="69"/>
      <c r="G5" s="69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78">
        <v>45689</v>
      </c>
      <c r="B10" s="78"/>
      <c r="C10" s="78"/>
      <c r="D10" s="78"/>
      <c r="E10" s="78"/>
      <c r="F10" s="78"/>
      <c r="G10" s="78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75" x14ac:dyDescent="0.2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>
        <v>2423653.4947699993</v>
      </c>
      <c r="C17" s="66">
        <v>0</v>
      </c>
      <c r="D17" s="66">
        <v>0</v>
      </c>
      <c r="E17" s="66">
        <v>0</v>
      </c>
      <c r="F17" s="66">
        <v>56491.285650000005</v>
      </c>
      <c r="G17" s="66">
        <f t="shared" ref="G17:G23" si="0">B17-C17-D17-E17-F17</f>
        <v>2367162.2091199993</v>
      </c>
    </row>
    <row r="18" spans="1:12" x14ac:dyDescent="0.2">
      <c r="A18" s="1" t="s">
        <v>24</v>
      </c>
      <c r="B18" s="11">
        <v>62146391.431029998</v>
      </c>
      <c r="C18" s="11">
        <v>0</v>
      </c>
      <c r="D18" s="11">
        <v>0</v>
      </c>
      <c r="E18" s="11">
        <v>0</v>
      </c>
      <c r="F18" s="11">
        <v>647325.73826999997</v>
      </c>
      <c r="G18" s="11">
        <f t="shared" si="0"/>
        <v>61499065.692759998</v>
      </c>
    </row>
    <row r="19" spans="1:12" x14ac:dyDescent="0.2">
      <c r="A19" s="1" t="s">
        <v>23</v>
      </c>
      <c r="B19" s="11">
        <v>35183440.564989999</v>
      </c>
      <c r="C19" s="11">
        <v>0</v>
      </c>
      <c r="D19" s="11">
        <v>0</v>
      </c>
      <c r="E19" s="11">
        <v>0</v>
      </c>
      <c r="F19" s="11">
        <v>893497.63486999995</v>
      </c>
      <c r="G19" s="11">
        <f t="shared" si="0"/>
        <v>34289942.930119999</v>
      </c>
    </row>
    <row r="20" spans="1:12" x14ac:dyDescent="0.2">
      <c r="A20" s="1" t="s">
        <v>29</v>
      </c>
      <c r="B20" s="11">
        <v>1146048.36173</v>
      </c>
      <c r="C20" s="11">
        <v>0</v>
      </c>
      <c r="D20" s="11">
        <v>0</v>
      </c>
      <c r="E20" s="11">
        <v>0</v>
      </c>
      <c r="F20" s="11">
        <v>68.695580000000007</v>
      </c>
      <c r="G20" s="11">
        <f t="shared" si="0"/>
        <v>1145979.6661499999</v>
      </c>
    </row>
    <row r="21" spans="1:12" s="14" customFormat="1" ht="15.75" x14ac:dyDescent="0.25">
      <c r="A21" s="12" t="s">
        <v>26</v>
      </c>
      <c r="B21" s="13">
        <f>SUM(B17:B20)</f>
        <v>100899533.85251999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1597383.3543699998</v>
      </c>
      <c r="G21" s="13">
        <f>SUM(G17:G20)</f>
        <v>99302150.498149991</v>
      </c>
    </row>
    <row r="22" spans="1:12" x14ac:dyDescent="0.2">
      <c r="A22" s="1" t="s">
        <v>27</v>
      </c>
      <c r="B22" s="11">
        <v>7334114.9046500009</v>
      </c>
      <c r="C22" s="11">
        <v>0</v>
      </c>
      <c r="D22" s="11">
        <v>0</v>
      </c>
      <c r="E22" s="11">
        <v>0</v>
      </c>
      <c r="F22" s="11">
        <v>572219.15167999989</v>
      </c>
      <c r="G22" s="11">
        <f t="shared" si="0"/>
        <v>6761895.7529700007</v>
      </c>
    </row>
    <row r="23" spans="1:12" x14ac:dyDescent="0.2">
      <c r="A23" s="1" t="s">
        <v>28</v>
      </c>
      <c r="B23" s="11">
        <v>113561.74834000001</v>
      </c>
      <c r="C23" s="11">
        <v>0</v>
      </c>
      <c r="D23" s="11">
        <v>0</v>
      </c>
      <c r="E23" s="11">
        <v>0</v>
      </c>
      <c r="F23" s="11">
        <v>1.4044199999999998</v>
      </c>
      <c r="G23" s="11">
        <f t="shared" si="0"/>
        <v>113560.34392</v>
      </c>
    </row>
    <row r="24" spans="1:12" s="14" customFormat="1" ht="15.75" x14ac:dyDescent="0.25">
      <c r="A24" s="12" t="s">
        <v>26</v>
      </c>
      <c r="B24" s="13">
        <f>SUM(B22:B23)</f>
        <v>7447676.6529900013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572220.55609999993</v>
      </c>
      <c r="G24" s="13">
        <f t="shared" si="2"/>
        <v>6875456.0968900006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108347210.50550999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2169603.9104699995</v>
      </c>
      <c r="G26" s="17">
        <f t="shared" si="3"/>
        <v>106177606.59503999</v>
      </c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0" t="s">
        <v>5</v>
      </c>
      <c r="B29" s="71" t="s">
        <v>6</v>
      </c>
      <c r="C29" s="72"/>
      <c r="D29" s="72"/>
      <c r="E29" s="73"/>
      <c r="F29" s="73"/>
      <c r="G29" s="73"/>
    </row>
    <row r="30" spans="1:12" ht="15.75" x14ac:dyDescent="0.2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75" x14ac:dyDescent="0.2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532611.4970519999</v>
      </c>
      <c r="C34" s="11">
        <f>21.5%*$G17</f>
        <v>508939.87496079982</v>
      </c>
      <c r="D34" s="11"/>
      <c r="E34" s="11">
        <f>1.8%*$G17</f>
        <v>42608.919764159989</v>
      </c>
      <c r="F34" s="11">
        <f t="shared" ref="F34:G36" si="4">0.6%*$G17</f>
        <v>14202.973254719996</v>
      </c>
      <c r="G34" s="11">
        <f t="shared" si="4"/>
        <v>14202.973254719996</v>
      </c>
    </row>
    <row r="35" spans="1:7" x14ac:dyDescent="0.2">
      <c r="A35" s="1" t="s">
        <v>24</v>
      </c>
      <c r="B35" s="11">
        <f>22.5%*$G18</f>
        <v>13837289.780871</v>
      </c>
      <c r="C35" s="11">
        <f>21.5%*$G18</f>
        <v>13222299.1239434</v>
      </c>
      <c r="D35" s="11"/>
      <c r="E35" s="11">
        <f>1.8%*$G18</f>
        <v>1106983.1824696802</v>
      </c>
      <c r="F35" s="11">
        <f t="shared" si="4"/>
        <v>368994.39415656001</v>
      </c>
      <c r="G35" s="11">
        <f t="shared" si="4"/>
        <v>368994.39415656001</v>
      </c>
    </row>
    <row r="36" spans="1:7" x14ac:dyDescent="0.2">
      <c r="A36" s="1" t="s">
        <v>23</v>
      </c>
      <c r="B36" s="11">
        <f>22.5%*$G19</f>
        <v>7715237.1592769995</v>
      </c>
      <c r="C36" s="11">
        <f>21.5%*$G19</f>
        <v>7372337.7299758</v>
      </c>
      <c r="D36" s="11"/>
      <c r="E36" s="11">
        <f>1.8%*$G19</f>
        <v>617218.97274216008</v>
      </c>
      <c r="F36" s="11">
        <f t="shared" si="4"/>
        <v>205739.65758072</v>
      </c>
      <c r="G36" s="11">
        <f t="shared" si="4"/>
        <v>205739.65758072</v>
      </c>
    </row>
    <row r="37" spans="1:7" x14ac:dyDescent="0.2">
      <c r="A37" s="1" t="s">
        <v>29</v>
      </c>
      <c r="B37" s="11">
        <f>22.5%*$G20</f>
        <v>257845.42488375001</v>
      </c>
      <c r="C37" s="11">
        <f>21.5%*($G20)</f>
        <v>246385.62822224997</v>
      </c>
      <c r="D37" s="11"/>
      <c r="E37" s="11">
        <f>1.8%*($G20)</f>
        <v>20627.6339907</v>
      </c>
      <c r="F37" s="11">
        <f>0.6%*($G20)</f>
        <v>6875.8779968999997</v>
      </c>
      <c r="G37" s="11">
        <f>0.6%*($G20)</f>
        <v>6875.8779968999997</v>
      </c>
    </row>
    <row r="38" spans="1:7" s="14" customFormat="1" ht="15.75" x14ac:dyDescent="0.25">
      <c r="A38" s="12" t="s">
        <v>26</v>
      </c>
      <c r="B38" s="13">
        <f>SUM(B34:B37)</f>
        <v>22342983.862083748</v>
      </c>
      <c r="C38" s="13">
        <f>SUM(C34:C37)</f>
        <v>21349962.357102249</v>
      </c>
      <c r="D38" s="13"/>
      <c r="E38" s="13">
        <f>SUM(E34:E37)</f>
        <v>1787438.7089667001</v>
      </c>
      <c r="F38" s="13">
        <f>SUM(F34:F37)</f>
        <v>595812.90298889996</v>
      </c>
      <c r="G38" s="13">
        <f>SUM(G34:G37)</f>
        <v>595812.90298889996</v>
      </c>
    </row>
    <row r="39" spans="1:7" x14ac:dyDescent="0.2">
      <c r="A39" s="1" t="s">
        <v>27</v>
      </c>
      <c r="B39" s="11">
        <f>22.5%*$G22</f>
        <v>1521426.5444182502</v>
      </c>
      <c r="C39" s="11">
        <f>21.5%*$G22</f>
        <v>1453807.5868885501</v>
      </c>
      <c r="D39" s="11">
        <f>10%*$G22</f>
        <v>676189.57529700012</v>
      </c>
      <c r="E39" s="11">
        <f>1.8%*$G22</f>
        <v>121714.12355346003</v>
      </c>
      <c r="F39" s="11">
        <f>0.6%*$G22</f>
        <v>40571.374517820004</v>
      </c>
      <c r="G39" s="11">
        <f>0.6%*$G22</f>
        <v>40571.374517820004</v>
      </c>
    </row>
    <row r="40" spans="1:7" x14ac:dyDescent="0.2">
      <c r="A40" s="1" t="s">
        <v>28</v>
      </c>
      <c r="B40" s="11">
        <f>22.5%*$G23</f>
        <v>25551.077381999999</v>
      </c>
      <c r="C40" s="11">
        <f>21.5%*$G23</f>
        <v>24415.473942799999</v>
      </c>
      <c r="D40" s="11">
        <f>10%*$G23</f>
        <v>11356.034392000001</v>
      </c>
      <c r="E40" s="11">
        <f>1.8%*$G23</f>
        <v>2044.0861905600002</v>
      </c>
      <c r="F40" s="11">
        <f>0.6%*$G23</f>
        <v>681.36206351999999</v>
      </c>
      <c r="G40" s="11">
        <f>0.6%*$G23</f>
        <v>681.36206351999999</v>
      </c>
    </row>
    <row r="41" spans="1:7" s="14" customFormat="1" ht="15.75" x14ac:dyDescent="0.25">
      <c r="A41" s="12" t="s">
        <v>26</v>
      </c>
      <c r="B41" s="13">
        <f>22.5%*$G24</f>
        <v>1546977.6218002501</v>
      </c>
      <c r="C41" s="13">
        <f>SUM(C39:C40)</f>
        <v>1478223.06083135</v>
      </c>
      <c r="D41" s="13">
        <f>SUM(D39:D40)</f>
        <v>687545.60968900006</v>
      </c>
      <c r="E41" s="13">
        <f>SUM(E39:E40)</f>
        <v>123758.20974402003</v>
      </c>
      <c r="F41" s="13">
        <f>SUM(F39:F40)</f>
        <v>41252.736581340003</v>
      </c>
      <c r="G41" s="13">
        <f>SUM(G39:G40)</f>
        <v>41252.736581340003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4777992.2967768004</v>
      </c>
      <c r="C43" s="11">
        <f>(C38+C41)*0.2</f>
        <v>4565637.0835867198</v>
      </c>
      <c r="D43" s="11">
        <f>(D38+D41)*0.2</f>
        <v>137509.12193780002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19111969.187107198</v>
      </c>
      <c r="C45" s="17">
        <f t="shared" si="5"/>
        <v>18262548.334346879</v>
      </c>
      <c r="D45" s="17">
        <f t="shared" si="5"/>
        <v>550036.4877512001</v>
      </c>
      <c r="E45" s="17">
        <f t="shared" si="5"/>
        <v>1911196.9187107203</v>
      </c>
      <c r="F45" s="17">
        <f t="shared" si="5"/>
        <v>637065.63957023993</v>
      </c>
      <c r="G45" s="17">
        <f t="shared" si="5"/>
        <v>637065.63957023993</v>
      </c>
    </row>
    <row r="46" spans="1:7" ht="15.75" x14ac:dyDescent="0.25">
      <c r="A46" s="21" t="s">
        <v>38</v>
      </c>
    </row>
    <row r="47" spans="1:7" x14ac:dyDescent="0.2">
      <c r="A47" s="68" t="s">
        <v>77</v>
      </c>
      <c r="B47" s="68"/>
      <c r="C47" s="68"/>
      <c r="D47" s="68"/>
      <c r="E47" s="68"/>
      <c r="F47" s="68"/>
      <c r="G47" s="68"/>
    </row>
    <row r="48" spans="1:7" x14ac:dyDescent="0.2">
      <c r="A48" s="68" t="s">
        <v>39</v>
      </c>
      <c r="B48" s="68"/>
      <c r="C48" s="68"/>
      <c r="D48" s="68"/>
      <c r="E48" s="68"/>
      <c r="F48" s="68"/>
      <c r="G48" s="68"/>
    </row>
    <row r="49" spans="1:7" ht="39" customHeight="1" x14ac:dyDescent="0.2">
      <c r="A49" s="67"/>
      <c r="B49" s="67"/>
      <c r="C49" s="67"/>
      <c r="D49" s="67"/>
      <c r="E49" s="67"/>
      <c r="F49" s="67"/>
      <c r="G49" s="67"/>
    </row>
    <row r="51" spans="1:7" x14ac:dyDescent="0.2">
      <c r="B51" s="22"/>
      <c r="C51" s="22"/>
      <c r="D51" s="22"/>
    </row>
    <row r="52" spans="1:7" x14ac:dyDescent="0.2">
      <c r="B52" s="22"/>
      <c r="C52" s="22"/>
      <c r="D52" s="22"/>
    </row>
  </sheetData>
  <mergeCells count="15">
    <mergeCell ref="A49:G49"/>
    <mergeCell ref="A10:G10"/>
    <mergeCell ref="A3:G3"/>
    <mergeCell ref="A4:G4"/>
    <mergeCell ref="A5:G5"/>
    <mergeCell ref="A8:G8"/>
    <mergeCell ref="A9:G9"/>
    <mergeCell ref="A47:G47"/>
    <mergeCell ref="A48:G48"/>
    <mergeCell ref="A12:A15"/>
    <mergeCell ref="B12:G12"/>
    <mergeCell ref="A29:A32"/>
    <mergeCell ref="B29:G29"/>
    <mergeCell ref="C30:D30"/>
    <mergeCell ref="E30:G30"/>
  </mergeCells>
  <pageMargins left="0.27559055118110237" right="0.35433070866141736" top="0.74803149606299213" bottom="0.74803149606299213" header="0.31496062992125984" footer="0.31496062992125984"/>
  <pageSetup paperSize="9" scale="53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3">
    <pageSetUpPr fitToPage="1"/>
  </sheetPr>
  <dimension ref="A2:L52"/>
  <sheetViews>
    <sheetView zoomScale="80" zoomScaleNormal="80" workbookViewId="0">
      <selection sqref="A1:G48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9" t="s">
        <v>59</v>
      </c>
      <c r="B3" s="69"/>
      <c r="C3" s="69"/>
      <c r="D3" s="69"/>
      <c r="E3" s="69"/>
      <c r="F3" s="69"/>
      <c r="G3" s="69"/>
    </row>
    <row r="4" spans="1:7" ht="15.75" x14ac:dyDescent="0.25">
      <c r="A4" s="69" t="s">
        <v>0</v>
      </c>
      <c r="B4" s="69"/>
      <c r="C4" s="69"/>
      <c r="D4" s="69"/>
      <c r="E4" s="69"/>
      <c r="F4" s="69"/>
      <c r="G4" s="69"/>
    </row>
    <row r="5" spans="1:7" ht="15.75" x14ac:dyDescent="0.25">
      <c r="A5" s="69" t="s">
        <v>55</v>
      </c>
      <c r="B5" s="69"/>
      <c r="C5" s="69"/>
      <c r="D5" s="69"/>
      <c r="E5" s="69"/>
      <c r="F5" s="69"/>
      <c r="G5" s="69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78">
        <v>45717</v>
      </c>
      <c r="B10" s="78"/>
      <c r="C10" s="78"/>
      <c r="D10" s="78"/>
      <c r="E10" s="78"/>
      <c r="F10" s="78"/>
      <c r="G10" s="78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75" x14ac:dyDescent="0.2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>
        <v>2368326.1962899999</v>
      </c>
      <c r="C17" s="66">
        <v>0</v>
      </c>
      <c r="D17" s="66">
        <v>0</v>
      </c>
      <c r="E17" s="66">
        <v>0</v>
      </c>
      <c r="F17" s="66">
        <v>22550.946989999997</v>
      </c>
      <c r="G17" s="66">
        <f t="shared" ref="G17:G23" si="0">B17-C17-D17-E17-F17</f>
        <v>2345775.2492999998</v>
      </c>
    </row>
    <row r="18" spans="1:12" x14ac:dyDescent="0.2">
      <c r="A18" s="1" t="s">
        <v>24</v>
      </c>
      <c r="B18" s="11">
        <v>23134894.41996</v>
      </c>
      <c r="C18" s="11">
        <v>0</v>
      </c>
      <c r="D18" s="11">
        <v>0</v>
      </c>
      <c r="E18" s="11">
        <v>0</v>
      </c>
      <c r="F18" s="11">
        <v>5582169.8570600003</v>
      </c>
      <c r="G18" s="11">
        <f t="shared" si="0"/>
        <v>17552724.562899999</v>
      </c>
    </row>
    <row r="19" spans="1:12" x14ac:dyDescent="0.2">
      <c r="A19" s="1" t="s">
        <v>23</v>
      </c>
      <c r="B19" s="11">
        <v>41864610.736000001</v>
      </c>
      <c r="C19" s="11">
        <v>0</v>
      </c>
      <c r="D19" s="11">
        <v>0</v>
      </c>
      <c r="E19" s="11">
        <v>0</v>
      </c>
      <c r="F19" s="11">
        <v>370992.96562999993</v>
      </c>
      <c r="G19" s="11">
        <f t="shared" si="0"/>
        <v>41493617.770369999</v>
      </c>
    </row>
    <row r="20" spans="1:12" x14ac:dyDescent="0.2">
      <c r="A20" s="1" t="s">
        <v>29</v>
      </c>
      <c r="B20" s="11">
        <v>1043605.2441499998</v>
      </c>
      <c r="C20" s="11">
        <v>0</v>
      </c>
      <c r="D20" s="11">
        <v>0</v>
      </c>
      <c r="E20" s="11">
        <v>0</v>
      </c>
      <c r="F20" s="11">
        <v>457.40601000000004</v>
      </c>
      <c r="G20" s="11">
        <f t="shared" si="0"/>
        <v>1043147.8381399998</v>
      </c>
    </row>
    <row r="21" spans="1:12" s="14" customFormat="1" ht="15.75" x14ac:dyDescent="0.25">
      <c r="A21" s="12" t="s">
        <v>26</v>
      </c>
      <c r="B21" s="13">
        <f>SUM(B17:B20)</f>
        <v>68411436.596400008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5976171.1756899999</v>
      </c>
      <c r="G21" s="13">
        <f>SUM(G17:G20)</f>
        <v>62435265.420710005</v>
      </c>
    </row>
    <row r="22" spans="1:12" x14ac:dyDescent="0.2">
      <c r="A22" s="1" t="s">
        <v>27</v>
      </c>
      <c r="B22" s="11">
        <v>7551627.3688500002</v>
      </c>
      <c r="C22" s="11">
        <v>0</v>
      </c>
      <c r="D22" s="11">
        <v>0</v>
      </c>
      <c r="E22" s="11">
        <v>0</v>
      </c>
      <c r="F22" s="11">
        <v>164836.23683999997</v>
      </c>
      <c r="G22" s="11">
        <f t="shared" si="0"/>
        <v>7386791.1320099998</v>
      </c>
    </row>
    <row r="23" spans="1:12" x14ac:dyDescent="0.2">
      <c r="A23" s="1" t="s">
        <v>28</v>
      </c>
      <c r="B23" s="11">
        <v>100782.67884000002</v>
      </c>
      <c r="C23" s="11">
        <v>0</v>
      </c>
      <c r="D23" s="11">
        <v>0</v>
      </c>
      <c r="E23" s="11">
        <v>0</v>
      </c>
      <c r="F23" s="11">
        <v>0.56469000000000003</v>
      </c>
      <c r="G23" s="11">
        <f t="shared" si="0"/>
        <v>100782.11415000002</v>
      </c>
    </row>
    <row r="24" spans="1:12" s="14" customFormat="1" ht="15.75" x14ac:dyDescent="0.25">
      <c r="A24" s="12" t="s">
        <v>26</v>
      </c>
      <c r="B24" s="13">
        <f>SUM(B22:B23)</f>
        <v>7652410.0476900004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164836.80152999997</v>
      </c>
      <c r="G24" s="13">
        <f t="shared" si="2"/>
        <v>7487573.2461599996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76063846.644090012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6141007.9772199998</v>
      </c>
      <c r="G26" s="17">
        <f t="shared" si="3"/>
        <v>69922838.666869998</v>
      </c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0" t="s">
        <v>5</v>
      </c>
      <c r="B29" s="71" t="s">
        <v>6</v>
      </c>
      <c r="C29" s="72"/>
      <c r="D29" s="72"/>
      <c r="E29" s="73"/>
      <c r="F29" s="73"/>
      <c r="G29" s="73"/>
    </row>
    <row r="30" spans="1:12" ht="15.75" x14ac:dyDescent="0.2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75" x14ac:dyDescent="0.2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527799.43109249999</v>
      </c>
      <c r="C34" s="11">
        <f>21.5%*$G17</f>
        <v>504341.67859949992</v>
      </c>
      <c r="D34" s="11"/>
      <c r="E34" s="11">
        <f>1.8%*$G17</f>
        <v>42223.954487399998</v>
      </c>
      <c r="F34" s="11">
        <f t="shared" ref="F34:G36" si="4">0.6%*$G17</f>
        <v>14074.651495799999</v>
      </c>
      <c r="G34" s="11">
        <f t="shared" si="4"/>
        <v>14074.651495799999</v>
      </c>
    </row>
    <row r="35" spans="1:7" x14ac:dyDescent="0.2">
      <c r="A35" s="1" t="s">
        <v>24</v>
      </c>
      <c r="B35" s="11">
        <f>22.5%*$G18</f>
        <v>3949363.0266525</v>
      </c>
      <c r="C35" s="11">
        <f>21.5%*$G18</f>
        <v>3773835.7810235</v>
      </c>
      <c r="D35" s="11"/>
      <c r="E35" s="11">
        <f>1.8%*$G18</f>
        <v>315949.04213220003</v>
      </c>
      <c r="F35" s="11">
        <f t="shared" si="4"/>
        <v>105316.3473774</v>
      </c>
      <c r="G35" s="11">
        <f t="shared" si="4"/>
        <v>105316.3473774</v>
      </c>
    </row>
    <row r="36" spans="1:7" x14ac:dyDescent="0.2">
      <c r="A36" s="1" t="s">
        <v>23</v>
      </c>
      <c r="B36" s="11">
        <f>22.5%*$G19</f>
        <v>9336063.9983332492</v>
      </c>
      <c r="C36" s="11">
        <f>21.5%*$G19</f>
        <v>8921127.8206295501</v>
      </c>
      <c r="D36" s="11"/>
      <c r="E36" s="11">
        <f>1.8%*$G19</f>
        <v>746885.1198666601</v>
      </c>
      <c r="F36" s="11">
        <f t="shared" si="4"/>
        <v>248961.70662221999</v>
      </c>
      <c r="G36" s="11">
        <f t="shared" si="4"/>
        <v>248961.70662221999</v>
      </c>
    </row>
    <row r="37" spans="1:7" x14ac:dyDescent="0.2">
      <c r="A37" s="1" t="s">
        <v>29</v>
      </c>
      <c r="B37" s="11">
        <f>22.5%*$G20</f>
        <v>234708.26358149995</v>
      </c>
      <c r="C37" s="11">
        <f>21.5%*($G20)</f>
        <v>224276.78520009996</v>
      </c>
      <c r="D37" s="11"/>
      <c r="E37" s="11">
        <f>1.8%*($G20)</f>
        <v>18776.661086519998</v>
      </c>
      <c r="F37" s="11">
        <f>0.6%*($G20)</f>
        <v>6258.8870288399985</v>
      </c>
      <c r="G37" s="11">
        <f>0.6%*($G20)</f>
        <v>6258.8870288399985</v>
      </c>
    </row>
    <row r="38" spans="1:7" s="14" customFormat="1" ht="15.75" x14ac:dyDescent="0.25">
      <c r="A38" s="12" t="s">
        <v>26</v>
      </c>
      <c r="B38" s="13">
        <f>SUM(B34:B37)</f>
        <v>14047934.719659749</v>
      </c>
      <c r="C38" s="13">
        <f>SUM(C34:C37)</f>
        <v>13423582.06545265</v>
      </c>
      <c r="D38" s="13"/>
      <c r="E38" s="13">
        <f>SUM(E34:E37)</f>
        <v>1123834.7775727801</v>
      </c>
      <c r="F38" s="13">
        <f>SUM(F34:F37)</f>
        <v>374611.59252426005</v>
      </c>
      <c r="G38" s="13">
        <f>SUM(G34:G37)</f>
        <v>374611.59252426005</v>
      </c>
    </row>
    <row r="39" spans="1:7" x14ac:dyDescent="0.2">
      <c r="A39" s="1" t="s">
        <v>27</v>
      </c>
      <c r="B39" s="11">
        <f>22.5%*$G22</f>
        <v>1662028.00470225</v>
      </c>
      <c r="C39" s="11">
        <f>21.5%*$G22</f>
        <v>1588160.0933821499</v>
      </c>
      <c r="D39" s="11">
        <f>10%*$G22</f>
        <v>738679.11320100003</v>
      </c>
      <c r="E39" s="11">
        <f>1.8%*$G22</f>
        <v>132962.24037618001</v>
      </c>
      <c r="F39" s="11">
        <f>0.6%*$G22</f>
        <v>44320.746792060003</v>
      </c>
      <c r="G39" s="11">
        <f>0.6%*$G22</f>
        <v>44320.746792060003</v>
      </c>
    </row>
    <row r="40" spans="1:7" x14ac:dyDescent="0.2">
      <c r="A40" s="1" t="s">
        <v>28</v>
      </c>
      <c r="B40" s="11">
        <f>22.5%*$G23</f>
        <v>22675.975683750006</v>
      </c>
      <c r="C40" s="11">
        <f>21.5%*$G23</f>
        <v>21668.154542250006</v>
      </c>
      <c r="D40" s="11">
        <f>10%*$G23</f>
        <v>10078.211415000003</v>
      </c>
      <c r="E40" s="11">
        <f>1.8%*$G23</f>
        <v>1814.0780547000006</v>
      </c>
      <c r="F40" s="11">
        <f>0.6%*$G23</f>
        <v>604.69268490000013</v>
      </c>
      <c r="G40" s="11">
        <f>0.6%*$G23</f>
        <v>604.69268490000013</v>
      </c>
    </row>
    <row r="41" spans="1:7" s="14" customFormat="1" ht="15.75" x14ac:dyDescent="0.25">
      <c r="A41" s="12" t="s">
        <v>26</v>
      </c>
      <c r="B41" s="13">
        <f>22.5%*$G24</f>
        <v>1684703.9803859999</v>
      </c>
      <c r="C41" s="13">
        <f>SUM(C39:C40)</f>
        <v>1609828.2479244</v>
      </c>
      <c r="D41" s="13">
        <f>SUM(D39:D40)</f>
        <v>748757.32461600006</v>
      </c>
      <c r="E41" s="13">
        <f>SUM(E39:E40)</f>
        <v>134776.31843088</v>
      </c>
      <c r="F41" s="13">
        <f>SUM(F39:F40)</f>
        <v>44925.439476960004</v>
      </c>
      <c r="G41" s="13">
        <f>SUM(G39:G40)</f>
        <v>44925.439476960004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3146527.74000915</v>
      </c>
      <c r="C43" s="11">
        <f>(C38+C41)*0.2</f>
        <v>3006682.0626754104</v>
      </c>
      <c r="D43" s="11">
        <f>(D38+D41)*0.2</f>
        <v>149751.46492320002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12586110.9600366</v>
      </c>
      <c r="C45" s="17">
        <f t="shared" si="5"/>
        <v>12026728.25070164</v>
      </c>
      <c r="D45" s="17">
        <f t="shared" si="5"/>
        <v>599005.85969280009</v>
      </c>
      <c r="E45" s="17">
        <f t="shared" si="5"/>
        <v>1258611.0960036602</v>
      </c>
      <c r="F45" s="17">
        <f t="shared" si="5"/>
        <v>419537.03200122004</v>
      </c>
      <c r="G45" s="17">
        <f t="shared" si="5"/>
        <v>419537.03200122004</v>
      </c>
    </row>
    <row r="46" spans="1:7" ht="15.75" x14ac:dyDescent="0.25">
      <c r="A46" s="21" t="s">
        <v>38</v>
      </c>
    </row>
    <row r="47" spans="1:7" x14ac:dyDescent="0.2">
      <c r="A47" s="68" t="s">
        <v>76</v>
      </c>
      <c r="B47" s="68"/>
      <c r="C47" s="68"/>
      <c r="D47" s="68"/>
      <c r="E47" s="68"/>
      <c r="F47" s="68"/>
      <c r="G47" s="68"/>
    </row>
    <row r="48" spans="1:7" x14ac:dyDescent="0.2">
      <c r="A48" s="68" t="s">
        <v>39</v>
      </c>
      <c r="B48" s="68"/>
      <c r="C48" s="68"/>
      <c r="D48" s="68"/>
      <c r="E48" s="68"/>
      <c r="F48" s="68"/>
      <c r="G48" s="68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47:G47"/>
    <mergeCell ref="A48:G48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</mergeCells>
  <pageMargins left="0.51181102362204722" right="0.51181102362204722" top="0.78740157480314965" bottom="0.78740157480314965" header="0.31496062992125984" footer="0.31496062992125984"/>
  <pageSetup paperSize="66" fitToWidth="0" orientation="portrait" r:id="rId1"/>
  <colBreaks count="1" manualBreakCount="1">
    <brk id="7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Plan4"/>
  <dimension ref="A2:L52"/>
  <sheetViews>
    <sheetView zoomScale="80" zoomScaleNormal="80" workbookViewId="0">
      <selection sqref="A1:G48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9" t="s">
        <v>59</v>
      </c>
      <c r="B3" s="69"/>
      <c r="C3" s="69"/>
      <c r="D3" s="69"/>
      <c r="E3" s="69"/>
      <c r="F3" s="69"/>
      <c r="G3" s="69"/>
    </row>
    <row r="4" spans="1:7" ht="15.75" x14ac:dyDescent="0.25">
      <c r="A4" s="69" t="s">
        <v>0</v>
      </c>
      <c r="B4" s="69"/>
      <c r="C4" s="69"/>
      <c r="D4" s="69"/>
      <c r="E4" s="69"/>
      <c r="F4" s="69"/>
      <c r="G4" s="69"/>
    </row>
    <row r="5" spans="1:7" ht="15.75" x14ac:dyDescent="0.25">
      <c r="A5" s="69" t="s">
        <v>55</v>
      </c>
      <c r="B5" s="69"/>
      <c r="C5" s="69"/>
      <c r="D5" s="69"/>
      <c r="E5" s="69"/>
      <c r="F5" s="69"/>
      <c r="G5" s="69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78">
        <v>45748</v>
      </c>
      <c r="B10" s="78"/>
      <c r="C10" s="78"/>
      <c r="D10" s="78"/>
      <c r="E10" s="78"/>
      <c r="F10" s="78"/>
      <c r="G10" s="78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75" x14ac:dyDescent="0.2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>
        <v>2582288.4805000001</v>
      </c>
      <c r="C17" s="66">
        <v>0</v>
      </c>
      <c r="D17" s="66">
        <v>0</v>
      </c>
      <c r="E17" s="66">
        <v>0</v>
      </c>
      <c r="F17" s="66">
        <v>47705.787729999996</v>
      </c>
      <c r="G17" s="66">
        <f t="shared" ref="G17:G23" si="0">B17-C17-D17-E17-F17</f>
        <v>2534582.6927700001</v>
      </c>
    </row>
    <row r="18" spans="1:12" x14ac:dyDescent="0.2">
      <c r="A18" s="1" t="s">
        <v>24</v>
      </c>
      <c r="B18" s="11">
        <v>24592334.777090002</v>
      </c>
      <c r="C18" s="11">
        <v>0</v>
      </c>
      <c r="D18" s="11">
        <v>0</v>
      </c>
      <c r="E18" s="11">
        <v>1445.5329899999999</v>
      </c>
      <c r="F18" s="11">
        <v>4180630.4467700003</v>
      </c>
      <c r="G18" s="11">
        <f t="shared" si="0"/>
        <v>20410258.79733</v>
      </c>
    </row>
    <row r="19" spans="1:12" x14ac:dyDescent="0.2">
      <c r="A19" s="1" t="s">
        <v>23</v>
      </c>
      <c r="B19" s="11">
        <v>40506404.789900005</v>
      </c>
      <c r="C19" s="11">
        <v>0</v>
      </c>
      <c r="D19" s="11">
        <v>0</v>
      </c>
      <c r="E19" s="11">
        <v>0</v>
      </c>
      <c r="F19" s="11">
        <v>469939.68521999998</v>
      </c>
      <c r="G19" s="11">
        <f t="shared" si="0"/>
        <v>40036465.104680002</v>
      </c>
    </row>
    <row r="20" spans="1:12" x14ac:dyDescent="0.2">
      <c r="A20" s="1" t="s">
        <v>29</v>
      </c>
      <c r="B20" s="11">
        <v>1081735.4789700001</v>
      </c>
      <c r="C20" s="11">
        <v>0</v>
      </c>
      <c r="D20" s="11">
        <v>0</v>
      </c>
      <c r="E20" s="11">
        <v>0</v>
      </c>
      <c r="F20" s="11">
        <v>39469.211439999999</v>
      </c>
      <c r="G20" s="11">
        <f t="shared" si="0"/>
        <v>1042266.2675300001</v>
      </c>
    </row>
    <row r="21" spans="1:12" s="14" customFormat="1" ht="15.75" x14ac:dyDescent="0.25">
      <c r="A21" s="12" t="s">
        <v>26</v>
      </c>
      <c r="B21" s="13">
        <f>SUM(B17:B20)</f>
        <v>68762763.526460007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1445.5329899999999</v>
      </c>
      <c r="F21" s="13">
        <f t="shared" si="1"/>
        <v>4737745.1311600003</v>
      </c>
      <c r="G21" s="13">
        <f>SUM(G17:G20)</f>
        <v>64023572.86231</v>
      </c>
    </row>
    <row r="22" spans="1:12" x14ac:dyDescent="0.2">
      <c r="A22" s="1" t="s">
        <v>27</v>
      </c>
      <c r="B22" s="11">
        <v>7214451.85109</v>
      </c>
      <c r="C22" s="11">
        <v>0</v>
      </c>
      <c r="D22" s="11">
        <v>0</v>
      </c>
      <c r="E22" s="11">
        <v>0</v>
      </c>
      <c r="F22" s="11">
        <v>293189.76047000004</v>
      </c>
      <c r="G22" s="11">
        <f t="shared" si="0"/>
        <v>6921262.0906199999</v>
      </c>
    </row>
    <row r="23" spans="1:12" x14ac:dyDescent="0.2">
      <c r="A23" s="1" t="s">
        <v>28</v>
      </c>
      <c r="B23" s="11">
        <v>109916.5428</v>
      </c>
      <c r="C23" s="11">
        <v>0</v>
      </c>
      <c r="D23" s="11">
        <v>0</v>
      </c>
      <c r="E23" s="11">
        <v>0</v>
      </c>
      <c r="F23" s="11">
        <v>1215.8394599999999</v>
      </c>
      <c r="G23" s="11">
        <f t="shared" si="0"/>
        <v>108700.70333999999</v>
      </c>
    </row>
    <row r="24" spans="1:12" s="14" customFormat="1" ht="15.75" x14ac:dyDescent="0.25">
      <c r="A24" s="12" t="s">
        <v>26</v>
      </c>
      <c r="B24" s="13">
        <f>SUM(B22:B23)</f>
        <v>7324368.3938899999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294405.59993000003</v>
      </c>
      <c r="G24" s="13">
        <f t="shared" si="2"/>
        <v>7029962.7939599995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76087131.92035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1445.5329899999999</v>
      </c>
      <c r="F26" s="17">
        <f t="shared" si="3"/>
        <v>5032150.7310899999</v>
      </c>
      <c r="G26" s="17">
        <f t="shared" si="3"/>
        <v>71053535.656269997</v>
      </c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0" t="s">
        <v>5</v>
      </c>
      <c r="B29" s="71" t="s">
        <v>6</v>
      </c>
      <c r="C29" s="72"/>
      <c r="D29" s="72"/>
      <c r="E29" s="73"/>
      <c r="F29" s="73"/>
      <c r="G29" s="73"/>
    </row>
    <row r="30" spans="1:12" ht="15.75" x14ac:dyDescent="0.2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75" x14ac:dyDescent="0.2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570281.10587325005</v>
      </c>
      <c r="C34" s="11">
        <f>21.5%*$G17</f>
        <v>544935.27894554997</v>
      </c>
      <c r="D34" s="11"/>
      <c r="E34" s="11">
        <f>1.8%*$G17</f>
        <v>45622.488469860007</v>
      </c>
      <c r="F34" s="11">
        <f t="shared" ref="F34:G36" si="4">0.6%*$G17</f>
        <v>15207.49615662</v>
      </c>
      <c r="G34" s="11">
        <f t="shared" si="4"/>
        <v>15207.49615662</v>
      </c>
    </row>
    <row r="35" spans="1:7" x14ac:dyDescent="0.2">
      <c r="A35" s="1" t="s">
        <v>24</v>
      </c>
      <c r="B35" s="11">
        <f>22.5%*$G18</f>
        <v>4592308.2293992499</v>
      </c>
      <c r="C35" s="11">
        <f>21.5%*$G18</f>
        <v>4388205.6414259495</v>
      </c>
      <c r="D35" s="11"/>
      <c r="E35" s="11">
        <f>1.8%*$G18</f>
        <v>367384.65835194004</v>
      </c>
      <c r="F35" s="11">
        <f t="shared" si="4"/>
        <v>122461.55278398001</v>
      </c>
      <c r="G35" s="11">
        <f t="shared" si="4"/>
        <v>122461.55278398001</v>
      </c>
    </row>
    <row r="36" spans="1:7" x14ac:dyDescent="0.2">
      <c r="A36" s="1" t="s">
        <v>23</v>
      </c>
      <c r="B36" s="11">
        <f>22.5%*$G19</f>
        <v>9008204.6485530008</v>
      </c>
      <c r="C36" s="11">
        <f>21.5%*$G19</f>
        <v>8607839.9975061994</v>
      </c>
      <c r="D36" s="11"/>
      <c r="E36" s="11">
        <f>1.8%*$G19</f>
        <v>720656.37188424007</v>
      </c>
      <c r="F36" s="11">
        <f t="shared" si="4"/>
        <v>240218.79062808002</v>
      </c>
      <c r="G36" s="11">
        <f t="shared" si="4"/>
        <v>240218.79062808002</v>
      </c>
    </row>
    <row r="37" spans="1:7" x14ac:dyDescent="0.2">
      <c r="A37" s="1" t="s">
        <v>29</v>
      </c>
      <c r="B37" s="11">
        <f>22.5%*$G20</f>
        <v>234509.91019425003</v>
      </c>
      <c r="C37" s="11">
        <f>21.5%*($G20)</f>
        <v>224087.24751895003</v>
      </c>
      <c r="D37" s="11"/>
      <c r="E37" s="11">
        <f>1.8%*($G20)</f>
        <v>18760.792815540004</v>
      </c>
      <c r="F37" s="11">
        <f>0.6%*($G20)</f>
        <v>6253.5976051800008</v>
      </c>
      <c r="G37" s="11">
        <f>0.6%*($G20)</f>
        <v>6253.5976051800008</v>
      </c>
    </row>
    <row r="38" spans="1:7" s="14" customFormat="1" ht="15.75" x14ac:dyDescent="0.25">
      <c r="A38" s="12" t="s">
        <v>26</v>
      </c>
      <c r="B38" s="13">
        <f>SUM(B34:B37)</f>
        <v>14405303.894019751</v>
      </c>
      <c r="C38" s="13">
        <f>SUM(C34:C37)</f>
        <v>13765068.165396649</v>
      </c>
      <c r="D38" s="13"/>
      <c r="E38" s="13">
        <f>SUM(E34:E37)</f>
        <v>1152424.31152158</v>
      </c>
      <c r="F38" s="13">
        <f>SUM(F34:F37)</f>
        <v>384141.43717386003</v>
      </c>
      <c r="G38" s="13">
        <f>SUM(G34:G37)</f>
        <v>384141.43717386003</v>
      </c>
    </row>
    <row r="39" spans="1:7" x14ac:dyDescent="0.2">
      <c r="A39" s="1" t="s">
        <v>27</v>
      </c>
      <c r="B39" s="11">
        <f>22.5%*$G22</f>
        <v>1557283.9703895</v>
      </c>
      <c r="C39" s="11">
        <f>21.5%*$G22</f>
        <v>1488071.3494833</v>
      </c>
      <c r="D39" s="11">
        <f>10%*$G22</f>
        <v>692126.20906200004</v>
      </c>
      <c r="E39" s="11">
        <f>1.8%*$G22</f>
        <v>124582.71763116002</v>
      </c>
      <c r="F39" s="11">
        <f>0.6%*$G22</f>
        <v>41527.572543720002</v>
      </c>
      <c r="G39" s="11">
        <f>0.6%*$G22</f>
        <v>41527.572543720002</v>
      </c>
    </row>
    <row r="40" spans="1:7" x14ac:dyDescent="0.2">
      <c r="A40" s="1" t="s">
        <v>28</v>
      </c>
      <c r="B40" s="11">
        <f>22.5%*$G23</f>
        <v>24457.658251499997</v>
      </c>
      <c r="C40" s="11">
        <f>21.5%*$G23</f>
        <v>23370.6512181</v>
      </c>
      <c r="D40" s="11">
        <f>10%*$G23</f>
        <v>10870.070334</v>
      </c>
      <c r="E40" s="11">
        <f>1.8%*$G23</f>
        <v>1956.6126601200001</v>
      </c>
      <c r="F40" s="11">
        <f>0.6%*$G23</f>
        <v>652.20422004</v>
      </c>
      <c r="G40" s="11">
        <f>0.6%*$G23</f>
        <v>652.20422004</v>
      </c>
    </row>
    <row r="41" spans="1:7" s="14" customFormat="1" ht="15.75" x14ac:dyDescent="0.25">
      <c r="A41" s="12" t="s">
        <v>26</v>
      </c>
      <c r="B41" s="13">
        <f>22.5%*$G24</f>
        <v>1581741.628641</v>
      </c>
      <c r="C41" s="13">
        <f>SUM(C39:C40)</f>
        <v>1511442.0007014</v>
      </c>
      <c r="D41" s="13">
        <f>SUM(D39:D40)</f>
        <v>702996.27939600009</v>
      </c>
      <c r="E41" s="13">
        <f>SUM(E39:E40)</f>
        <v>126539.33029128001</v>
      </c>
      <c r="F41" s="13">
        <f>SUM(F39:F40)</f>
        <v>42179.776763760005</v>
      </c>
      <c r="G41" s="13">
        <f>SUM(G39:G40)</f>
        <v>42179.776763760005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3197409.1045321506</v>
      </c>
      <c r="C43" s="11">
        <f>(C38+C41)*0.2</f>
        <v>3055302.0332196099</v>
      </c>
      <c r="D43" s="11">
        <f>(D38+D41)*0.2</f>
        <v>140599.25587920003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12789636.4181286</v>
      </c>
      <c r="C45" s="17">
        <f t="shared" si="5"/>
        <v>12221208.13287844</v>
      </c>
      <c r="D45" s="17">
        <f t="shared" si="5"/>
        <v>562397.02351680002</v>
      </c>
      <c r="E45" s="17">
        <f t="shared" si="5"/>
        <v>1278963.64181286</v>
      </c>
      <c r="F45" s="17">
        <f t="shared" si="5"/>
        <v>426321.21393762005</v>
      </c>
      <c r="G45" s="17">
        <f t="shared" si="5"/>
        <v>426321.21393762005</v>
      </c>
    </row>
    <row r="46" spans="1:7" ht="15.75" x14ac:dyDescent="0.25">
      <c r="A46" s="21" t="s">
        <v>38</v>
      </c>
    </row>
    <row r="47" spans="1:7" x14ac:dyDescent="0.2">
      <c r="A47" s="68" t="s">
        <v>75</v>
      </c>
      <c r="B47" s="68"/>
      <c r="C47" s="68"/>
      <c r="D47" s="68"/>
      <c r="E47" s="68"/>
      <c r="F47" s="68"/>
      <c r="G47" s="68"/>
    </row>
    <row r="48" spans="1:7" x14ac:dyDescent="0.2">
      <c r="A48" s="68" t="s">
        <v>39</v>
      </c>
      <c r="B48" s="68"/>
      <c r="C48" s="68"/>
      <c r="D48" s="68"/>
      <c r="E48" s="68"/>
      <c r="F48" s="68"/>
      <c r="G48" s="68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47:G47"/>
    <mergeCell ref="A48:G48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</mergeCells>
  <pageMargins left="0.43307086614173229" right="0.23622047244094491" top="0.74803149606299213" bottom="0.74803149606299213" header="0.31496062992125984" footer="0.31496062992125984"/>
  <pageSetup paperSize="9" scale="53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6">
    <pageSetUpPr fitToPage="1"/>
  </sheetPr>
  <dimension ref="A2:L52"/>
  <sheetViews>
    <sheetView topLeftCell="A5" zoomScale="80" zoomScaleNormal="80" workbookViewId="0">
      <selection activeCell="A11" sqref="A11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9" t="s">
        <v>59</v>
      </c>
      <c r="B3" s="69"/>
      <c r="C3" s="69"/>
      <c r="D3" s="69"/>
      <c r="E3" s="69"/>
      <c r="F3" s="69"/>
      <c r="G3" s="69"/>
    </row>
    <row r="4" spans="1:7" ht="15.75" x14ac:dyDescent="0.25">
      <c r="A4" s="69" t="s">
        <v>0</v>
      </c>
      <c r="B4" s="69"/>
      <c r="C4" s="69"/>
      <c r="D4" s="69"/>
      <c r="E4" s="69"/>
      <c r="F4" s="69"/>
      <c r="G4" s="69"/>
    </row>
    <row r="5" spans="1:7" ht="15.75" x14ac:dyDescent="0.25">
      <c r="A5" s="69" t="s">
        <v>55</v>
      </c>
      <c r="B5" s="69"/>
      <c r="C5" s="69"/>
      <c r="D5" s="69"/>
      <c r="E5" s="69"/>
      <c r="F5" s="69"/>
      <c r="G5" s="69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78">
        <v>45778</v>
      </c>
      <c r="B10" s="78"/>
      <c r="C10" s="78"/>
      <c r="D10" s="78"/>
      <c r="E10" s="78"/>
      <c r="F10" s="78"/>
      <c r="G10" s="78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75" x14ac:dyDescent="0.2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>
        <v>4660986.9800899997</v>
      </c>
      <c r="C17" s="66">
        <v>0</v>
      </c>
      <c r="D17" s="66">
        <v>0</v>
      </c>
      <c r="E17" s="66">
        <v>0</v>
      </c>
      <c r="F17" s="66">
        <v>38804.219590000001</v>
      </c>
      <c r="G17" s="66">
        <f t="shared" ref="G17:G23" si="0">B17-C17-D17-E17-F17</f>
        <v>4622182.7604999999</v>
      </c>
    </row>
    <row r="18" spans="1:12" x14ac:dyDescent="0.2">
      <c r="A18" s="1" t="s">
        <v>24</v>
      </c>
      <c r="B18" s="11">
        <v>40634297.555639997</v>
      </c>
      <c r="C18" s="11">
        <v>0</v>
      </c>
      <c r="D18" s="11">
        <v>0</v>
      </c>
      <c r="E18" s="11">
        <v>0</v>
      </c>
      <c r="F18" s="11">
        <v>3921572.4176000003</v>
      </c>
      <c r="G18" s="11">
        <f t="shared" si="0"/>
        <v>36712725.138039999</v>
      </c>
    </row>
    <row r="19" spans="1:12" x14ac:dyDescent="0.2">
      <c r="A19" s="1" t="s">
        <v>23</v>
      </c>
      <c r="B19" s="11">
        <v>41800675.385650001</v>
      </c>
      <c r="C19" s="11">
        <v>0</v>
      </c>
      <c r="D19" s="11">
        <v>0</v>
      </c>
      <c r="E19" s="11">
        <v>0</v>
      </c>
      <c r="F19" s="11">
        <v>374614.70753999997</v>
      </c>
      <c r="G19" s="11">
        <f t="shared" si="0"/>
        <v>41426060.678110003</v>
      </c>
    </row>
    <row r="20" spans="1:12" x14ac:dyDescent="0.2">
      <c r="A20" s="1" t="s">
        <v>29</v>
      </c>
      <c r="B20" s="11">
        <v>1048193.73997</v>
      </c>
      <c r="C20" s="11">
        <v>0</v>
      </c>
      <c r="D20" s="11">
        <v>0</v>
      </c>
      <c r="E20" s="11">
        <v>0</v>
      </c>
      <c r="F20" s="11">
        <v>50.852559999999997</v>
      </c>
      <c r="G20" s="11">
        <f t="shared" si="0"/>
        <v>1048142.88741</v>
      </c>
    </row>
    <row r="21" spans="1:12" s="14" customFormat="1" ht="15.75" x14ac:dyDescent="0.25">
      <c r="A21" s="12" t="s">
        <v>26</v>
      </c>
      <c r="B21" s="13">
        <f>SUM(B17:B20)</f>
        <v>88144153.661349997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4335042.1972899996</v>
      </c>
      <c r="G21" s="13">
        <f>SUM(G17:G20)</f>
        <v>83809111.464059994</v>
      </c>
    </row>
    <row r="22" spans="1:12" x14ac:dyDescent="0.2">
      <c r="A22" s="1" t="s">
        <v>27</v>
      </c>
      <c r="B22" s="11">
        <v>7017181.3321699994</v>
      </c>
      <c r="C22" s="11">
        <v>0</v>
      </c>
      <c r="D22" s="11">
        <v>0</v>
      </c>
      <c r="E22" s="11">
        <v>0</v>
      </c>
      <c r="F22" s="11">
        <v>283322.48087999999</v>
      </c>
      <c r="G22" s="11">
        <f t="shared" si="0"/>
        <v>6733858.8512899997</v>
      </c>
    </row>
    <row r="23" spans="1:12" x14ac:dyDescent="0.2">
      <c r="A23" s="1" t="s">
        <v>28</v>
      </c>
      <c r="B23" s="11">
        <v>95890.19253</v>
      </c>
      <c r="C23" s="11">
        <v>0</v>
      </c>
      <c r="D23" s="11">
        <v>0</v>
      </c>
      <c r="E23" s="11">
        <v>0</v>
      </c>
      <c r="F23" s="11">
        <v>1.29335</v>
      </c>
      <c r="G23" s="11">
        <f t="shared" si="0"/>
        <v>95888.899179999993</v>
      </c>
    </row>
    <row r="24" spans="1:12" s="14" customFormat="1" ht="15.75" x14ac:dyDescent="0.25">
      <c r="A24" s="12" t="s">
        <v>26</v>
      </c>
      <c r="B24" s="13">
        <f>SUM(B22:B23)</f>
        <v>7113071.524699999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283323.77422999998</v>
      </c>
      <c r="G24" s="13">
        <f t="shared" si="2"/>
        <v>6829747.7504699994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95257225.186049998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4618365.9715199992</v>
      </c>
      <c r="G26" s="17">
        <f t="shared" si="3"/>
        <v>90638859.214529991</v>
      </c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0" t="s">
        <v>5</v>
      </c>
      <c r="B29" s="71" t="s">
        <v>6</v>
      </c>
      <c r="C29" s="72"/>
      <c r="D29" s="72"/>
      <c r="E29" s="73"/>
      <c r="F29" s="73"/>
      <c r="G29" s="73"/>
    </row>
    <row r="30" spans="1:12" ht="15.75" x14ac:dyDescent="0.2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75" x14ac:dyDescent="0.2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1039991.1211125</v>
      </c>
      <c r="C34" s="11">
        <f>21.5%*$G17</f>
        <v>993769.29350749997</v>
      </c>
      <c r="D34" s="11"/>
      <c r="E34" s="11">
        <f>1.8%*$G17</f>
        <v>83199.289689000012</v>
      </c>
      <c r="F34" s="11">
        <f t="shared" ref="F34:G36" si="4">0.6%*$G17</f>
        <v>27733.096562999999</v>
      </c>
      <c r="G34" s="11">
        <f t="shared" si="4"/>
        <v>27733.096562999999</v>
      </c>
    </row>
    <row r="35" spans="1:7" x14ac:dyDescent="0.2">
      <c r="A35" s="1" t="s">
        <v>24</v>
      </c>
      <c r="B35" s="11">
        <f>22.5%*$G18</f>
        <v>8260363.1560589997</v>
      </c>
      <c r="C35" s="11">
        <f>21.5%*$G18</f>
        <v>7893235.9046785999</v>
      </c>
      <c r="D35" s="11"/>
      <c r="E35" s="11">
        <f>1.8%*$G18</f>
        <v>660829.05248472001</v>
      </c>
      <c r="F35" s="11">
        <f t="shared" si="4"/>
        <v>220276.35082823999</v>
      </c>
      <c r="G35" s="11">
        <f t="shared" si="4"/>
        <v>220276.35082823999</v>
      </c>
    </row>
    <row r="36" spans="1:7" x14ac:dyDescent="0.2">
      <c r="A36" s="1" t="s">
        <v>23</v>
      </c>
      <c r="B36" s="11">
        <f>22.5%*$G19</f>
        <v>9320863.6525747515</v>
      </c>
      <c r="C36" s="11">
        <f>21.5%*$G19</f>
        <v>8906603.0457936507</v>
      </c>
      <c r="D36" s="11"/>
      <c r="E36" s="11">
        <f>1.8%*$G19</f>
        <v>745669.09220598009</v>
      </c>
      <c r="F36" s="11">
        <f t="shared" si="4"/>
        <v>248556.36406866001</v>
      </c>
      <c r="G36" s="11">
        <f t="shared" si="4"/>
        <v>248556.36406866001</v>
      </c>
    </row>
    <row r="37" spans="1:7" x14ac:dyDescent="0.2">
      <c r="A37" s="1" t="s">
        <v>29</v>
      </c>
      <c r="B37" s="11">
        <f>22.5%*$G20</f>
        <v>235832.14966724999</v>
      </c>
      <c r="C37" s="11">
        <f>21.5%*($G20)</f>
        <v>225350.72079314999</v>
      </c>
      <c r="D37" s="11"/>
      <c r="E37" s="11">
        <f>1.8%*($G20)</f>
        <v>18866.571973380003</v>
      </c>
      <c r="F37" s="11">
        <f>0.6%*($G20)</f>
        <v>6288.8573244600002</v>
      </c>
      <c r="G37" s="11">
        <f>0.6%*($G20)</f>
        <v>6288.8573244600002</v>
      </c>
    </row>
    <row r="38" spans="1:7" s="14" customFormat="1" ht="15.75" x14ac:dyDescent="0.25">
      <c r="A38" s="12" t="s">
        <v>26</v>
      </c>
      <c r="B38" s="13">
        <f>SUM(B34:B37)</f>
        <v>18857050.079413503</v>
      </c>
      <c r="C38" s="13">
        <f>SUM(C34:C37)</f>
        <v>18018958.964772902</v>
      </c>
      <c r="D38" s="13"/>
      <c r="E38" s="13">
        <f>SUM(E34:E37)</f>
        <v>1508564.00635308</v>
      </c>
      <c r="F38" s="13">
        <f>SUM(F34:F37)</f>
        <v>502854.66878435999</v>
      </c>
      <c r="G38" s="13">
        <f>SUM(G34:G37)</f>
        <v>502854.66878435999</v>
      </c>
    </row>
    <row r="39" spans="1:7" x14ac:dyDescent="0.2">
      <c r="A39" s="1" t="s">
        <v>27</v>
      </c>
      <c r="B39" s="11">
        <f>22.5%*$G22</f>
        <v>1515118.2415402499</v>
      </c>
      <c r="C39" s="11">
        <f>21.5%*$G22</f>
        <v>1447779.6530273499</v>
      </c>
      <c r="D39" s="11">
        <f>10%*$G22</f>
        <v>673385.88512900006</v>
      </c>
      <c r="E39" s="11">
        <f>1.8%*$G22</f>
        <v>121209.45932322001</v>
      </c>
      <c r="F39" s="11">
        <f>0.6%*$G22</f>
        <v>40403.15310774</v>
      </c>
      <c r="G39" s="11">
        <f>0.6%*$G22</f>
        <v>40403.15310774</v>
      </c>
    </row>
    <row r="40" spans="1:7" x14ac:dyDescent="0.2">
      <c r="A40" s="1" t="s">
        <v>28</v>
      </c>
      <c r="B40" s="11">
        <f>22.5%*$G23</f>
        <v>21575.002315499998</v>
      </c>
      <c r="C40" s="11">
        <f>21.5%*$G23</f>
        <v>20616.113323699999</v>
      </c>
      <c r="D40" s="11">
        <f>10%*$G23</f>
        <v>9588.8899179999989</v>
      </c>
      <c r="E40" s="11">
        <f>1.8%*$G23</f>
        <v>1726.0001852400001</v>
      </c>
      <c r="F40" s="11">
        <f>0.6%*$G23</f>
        <v>575.33339507999995</v>
      </c>
      <c r="G40" s="11">
        <f>0.6%*$G23</f>
        <v>575.33339507999995</v>
      </c>
    </row>
    <row r="41" spans="1:7" s="14" customFormat="1" ht="15.75" x14ac:dyDescent="0.25">
      <c r="A41" s="12" t="s">
        <v>26</v>
      </c>
      <c r="B41" s="13">
        <f>22.5%*$G24</f>
        <v>1536693.24385575</v>
      </c>
      <c r="C41" s="13">
        <f>SUM(C39:C40)</f>
        <v>1468395.7663510498</v>
      </c>
      <c r="D41" s="13">
        <f>SUM(D39:D40)</f>
        <v>682974.77504700003</v>
      </c>
      <c r="E41" s="13">
        <f>SUM(E39:E40)</f>
        <v>122935.45950846002</v>
      </c>
      <c r="F41" s="13">
        <f>SUM(F39:F40)</f>
        <v>40978.48650282</v>
      </c>
      <c r="G41" s="13">
        <f>SUM(G39:G40)</f>
        <v>40978.48650282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4078748.6646538507</v>
      </c>
      <c r="C43" s="11">
        <f>(C38+C41)*0.2</f>
        <v>3897470.946224791</v>
      </c>
      <c r="D43" s="11">
        <f>(D38+D41)*0.2</f>
        <v>136594.9550094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16314994.658615401</v>
      </c>
      <c r="C45" s="17">
        <f t="shared" si="5"/>
        <v>15589883.784899164</v>
      </c>
      <c r="D45" s="17">
        <f t="shared" si="5"/>
        <v>546379.8200376</v>
      </c>
      <c r="E45" s="17">
        <f t="shared" si="5"/>
        <v>1631499.4658615401</v>
      </c>
      <c r="F45" s="17">
        <f t="shared" si="5"/>
        <v>543833.15528717998</v>
      </c>
      <c r="G45" s="17">
        <f t="shared" si="5"/>
        <v>543833.15528717998</v>
      </c>
    </row>
    <row r="46" spans="1:7" ht="15.75" x14ac:dyDescent="0.25">
      <c r="A46" s="21" t="s">
        <v>38</v>
      </c>
    </row>
    <row r="47" spans="1:7" x14ac:dyDescent="0.2">
      <c r="A47" s="68" t="s">
        <v>74</v>
      </c>
      <c r="B47" s="68"/>
      <c r="C47" s="68"/>
      <c r="D47" s="68"/>
      <c r="E47" s="68"/>
      <c r="F47" s="68"/>
      <c r="G47" s="68"/>
    </row>
    <row r="48" spans="1:7" x14ac:dyDescent="0.2">
      <c r="A48" s="68" t="s">
        <v>39</v>
      </c>
      <c r="B48" s="68"/>
      <c r="C48" s="68"/>
      <c r="D48" s="68"/>
      <c r="E48" s="68"/>
      <c r="F48" s="68"/>
      <c r="G48" s="68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47:G47"/>
    <mergeCell ref="A48:G48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</mergeCells>
  <pageMargins left="0.511811024" right="0.511811024" top="0.78740157499999996" bottom="0.78740157499999996" header="0.31496062000000002" footer="0.31496062000000002"/>
  <pageSetup paperSize="9" scale="51" fitToHeight="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Plan7">
    <pageSetUpPr fitToPage="1"/>
  </sheetPr>
  <dimension ref="A2:L52"/>
  <sheetViews>
    <sheetView tabSelected="1" zoomScale="80" zoomScaleNormal="80" workbookViewId="0">
      <selection activeCell="A2" sqref="A2:G49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9" t="s">
        <v>59</v>
      </c>
      <c r="B3" s="69"/>
      <c r="C3" s="69"/>
      <c r="D3" s="69"/>
      <c r="E3" s="69"/>
      <c r="F3" s="69"/>
      <c r="G3" s="69"/>
    </row>
    <row r="4" spans="1:7" ht="15.75" x14ac:dyDescent="0.25">
      <c r="A4" s="69" t="s">
        <v>0</v>
      </c>
      <c r="B4" s="69"/>
      <c r="C4" s="69"/>
      <c r="D4" s="69"/>
      <c r="E4" s="69"/>
      <c r="F4" s="69"/>
      <c r="G4" s="69"/>
    </row>
    <row r="5" spans="1:7" ht="15.75" x14ac:dyDescent="0.25">
      <c r="A5" s="69" t="s">
        <v>55</v>
      </c>
      <c r="B5" s="69"/>
      <c r="C5" s="69"/>
      <c r="D5" s="69"/>
      <c r="E5" s="69"/>
      <c r="F5" s="69"/>
      <c r="G5" s="69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78">
        <v>45809</v>
      </c>
      <c r="B10" s="78"/>
      <c r="C10" s="78"/>
      <c r="D10" s="78"/>
      <c r="E10" s="78"/>
      <c r="F10" s="78"/>
      <c r="G10" s="78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75" x14ac:dyDescent="0.2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>
        <v>24134379.958080001</v>
      </c>
      <c r="C17" s="66">
        <v>0</v>
      </c>
      <c r="D17" s="66">
        <v>0</v>
      </c>
      <c r="E17" s="66">
        <v>0</v>
      </c>
      <c r="F17" s="66">
        <v>64409.009469999997</v>
      </c>
      <c r="G17" s="66">
        <f t="shared" ref="G17:G23" si="0">B17-C17-D17-E17-F17</f>
        <v>24069970.94861</v>
      </c>
    </row>
    <row r="18" spans="1:12" x14ac:dyDescent="0.2">
      <c r="A18" s="1" t="s">
        <v>24</v>
      </c>
      <c r="B18" s="11">
        <v>18286533.060170002</v>
      </c>
      <c r="C18" s="11">
        <v>0</v>
      </c>
      <c r="D18" s="11">
        <v>0</v>
      </c>
      <c r="E18" s="11">
        <v>0</v>
      </c>
      <c r="F18" s="11">
        <v>4396271.4996399991</v>
      </c>
      <c r="G18" s="11">
        <f t="shared" si="0"/>
        <v>13890261.560530003</v>
      </c>
    </row>
    <row r="19" spans="1:12" x14ac:dyDescent="0.2">
      <c r="A19" s="1" t="s">
        <v>23</v>
      </c>
      <c r="B19" s="11">
        <v>56740672.696359999</v>
      </c>
      <c r="C19" s="11">
        <v>0</v>
      </c>
      <c r="D19" s="11">
        <v>0</v>
      </c>
      <c r="E19" s="11">
        <v>0</v>
      </c>
      <c r="F19" s="11">
        <v>11199758.06127</v>
      </c>
      <c r="G19" s="11">
        <f t="shared" si="0"/>
        <v>45540914.635090001</v>
      </c>
    </row>
    <row r="20" spans="1:12" x14ac:dyDescent="0.2">
      <c r="A20" s="1" t="s">
        <v>29</v>
      </c>
      <c r="B20" s="11">
        <v>1822716.0553799998</v>
      </c>
      <c r="C20" s="11">
        <v>0</v>
      </c>
      <c r="D20" s="11">
        <v>0</v>
      </c>
      <c r="E20" s="11">
        <v>0</v>
      </c>
      <c r="F20" s="11">
        <v>425.72613999999999</v>
      </c>
      <c r="G20" s="11">
        <f t="shared" si="0"/>
        <v>1822290.3292399999</v>
      </c>
    </row>
    <row r="21" spans="1:12" s="14" customFormat="1" ht="15.75" x14ac:dyDescent="0.25">
      <c r="A21" s="12" t="s">
        <v>26</v>
      </c>
      <c r="B21" s="13">
        <f>SUM(B17:B20)</f>
        <v>100984301.76999001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15660864.296519998</v>
      </c>
      <c r="G21" s="13">
        <f>SUM(G17:G20)</f>
        <v>85323437.473470002</v>
      </c>
    </row>
    <row r="22" spans="1:12" x14ac:dyDescent="0.2">
      <c r="A22" s="1" t="s">
        <v>27</v>
      </c>
      <c r="B22" s="11">
        <v>7708968.8845300004</v>
      </c>
      <c r="C22" s="11">
        <v>0</v>
      </c>
      <c r="D22" s="11">
        <v>0</v>
      </c>
      <c r="E22" s="11">
        <v>0</v>
      </c>
      <c r="F22" s="11">
        <v>233134.71940999999</v>
      </c>
      <c r="G22" s="11">
        <f t="shared" si="0"/>
        <v>7475834.16512</v>
      </c>
    </row>
    <row r="23" spans="1:12" x14ac:dyDescent="0.2">
      <c r="A23" s="1" t="s">
        <v>28</v>
      </c>
      <c r="B23" s="11">
        <v>299289.99682</v>
      </c>
      <c r="C23" s="11">
        <v>0</v>
      </c>
      <c r="D23" s="11">
        <v>0</v>
      </c>
      <c r="E23" s="11">
        <v>0</v>
      </c>
      <c r="F23" s="11">
        <v>1.0000000000000001E-5</v>
      </c>
      <c r="G23" s="11">
        <f t="shared" si="0"/>
        <v>299289.99680999998</v>
      </c>
    </row>
    <row r="24" spans="1:12" s="14" customFormat="1" ht="15.75" x14ac:dyDescent="0.25">
      <c r="A24" s="12" t="s">
        <v>26</v>
      </c>
      <c r="B24" s="13">
        <f>SUM(B22:B23)</f>
        <v>8008258.8813500004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233134.71941999998</v>
      </c>
      <c r="G24" s="13">
        <f t="shared" si="2"/>
        <v>7775124.1619300004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108992560.65134001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15893999.015939999</v>
      </c>
      <c r="G26" s="17">
        <f t="shared" si="3"/>
        <v>93098561.635399997</v>
      </c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0" t="s">
        <v>5</v>
      </c>
      <c r="B29" s="71" t="s">
        <v>6</v>
      </c>
      <c r="C29" s="72"/>
      <c r="D29" s="72"/>
      <c r="E29" s="73"/>
      <c r="F29" s="73"/>
      <c r="G29" s="73"/>
    </row>
    <row r="30" spans="1:12" ht="15.75" x14ac:dyDescent="0.2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75" x14ac:dyDescent="0.2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5415743.4634372499</v>
      </c>
      <c r="C34" s="11">
        <f>21.5%*$G17</f>
        <v>5175043.75395115</v>
      </c>
      <c r="D34" s="11"/>
      <c r="E34" s="11">
        <f>1.8%*$G17</f>
        <v>433259.47707498004</v>
      </c>
      <c r="F34" s="11">
        <f t="shared" ref="F34:G36" si="4">0.6%*$G17</f>
        <v>144419.82569165999</v>
      </c>
      <c r="G34" s="11">
        <f t="shared" si="4"/>
        <v>144419.82569165999</v>
      </c>
    </row>
    <row r="35" spans="1:7" x14ac:dyDescent="0.2">
      <c r="A35" s="1" t="s">
        <v>24</v>
      </c>
      <c r="B35" s="11">
        <f>22.5%*$G18</f>
        <v>3125308.851119251</v>
      </c>
      <c r="C35" s="11">
        <f>21.5%*$G18</f>
        <v>2986406.2355139507</v>
      </c>
      <c r="D35" s="11"/>
      <c r="E35" s="11">
        <f>1.8%*$G18</f>
        <v>250024.70808954007</v>
      </c>
      <c r="F35" s="11">
        <f t="shared" si="4"/>
        <v>83341.569363180024</v>
      </c>
      <c r="G35" s="11">
        <f t="shared" si="4"/>
        <v>83341.569363180024</v>
      </c>
    </row>
    <row r="36" spans="1:7" x14ac:dyDescent="0.2">
      <c r="A36" s="1" t="s">
        <v>23</v>
      </c>
      <c r="B36" s="11">
        <f>22.5%*$G19</f>
        <v>10246705.79289525</v>
      </c>
      <c r="C36" s="11">
        <f>21.5%*$G19</f>
        <v>9791296.6465443503</v>
      </c>
      <c r="D36" s="11"/>
      <c r="E36" s="11">
        <f>1.8%*$G19</f>
        <v>819736.46343162016</v>
      </c>
      <c r="F36" s="11">
        <f t="shared" si="4"/>
        <v>273245.48781054001</v>
      </c>
      <c r="G36" s="11">
        <f t="shared" si="4"/>
        <v>273245.48781054001</v>
      </c>
    </row>
    <row r="37" spans="1:7" x14ac:dyDescent="0.2">
      <c r="A37" s="1" t="s">
        <v>29</v>
      </c>
      <c r="B37" s="11">
        <f>22.5%*$G20</f>
        <v>410015.32407899998</v>
      </c>
      <c r="C37" s="11">
        <f>21.5%*($G20)</f>
        <v>391792.42078659998</v>
      </c>
      <c r="D37" s="11"/>
      <c r="E37" s="11">
        <f>1.8%*($G20)</f>
        <v>32801.225926320003</v>
      </c>
      <c r="F37" s="11">
        <f>0.6%*($G20)</f>
        <v>10933.74197544</v>
      </c>
      <c r="G37" s="11">
        <f>0.6%*($G20)</f>
        <v>10933.74197544</v>
      </c>
    </row>
    <row r="38" spans="1:7" s="14" customFormat="1" ht="15.75" x14ac:dyDescent="0.25">
      <c r="A38" s="12" t="s">
        <v>26</v>
      </c>
      <c r="B38" s="13">
        <f>SUM(B34:B37)</f>
        <v>19197773.431530751</v>
      </c>
      <c r="C38" s="13">
        <f>SUM(C34:C37)</f>
        <v>18344539.056796052</v>
      </c>
      <c r="D38" s="13"/>
      <c r="E38" s="13">
        <f>SUM(E34:E37)</f>
        <v>1535821.8745224602</v>
      </c>
      <c r="F38" s="13">
        <f>SUM(F34:F37)</f>
        <v>511940.62484082003</v>
      </c>
      <c r="G38" s="13">
        <f>SUM(G34:G37)</f>
        <v>511940.62484082003</v>
      </c>
    </row>
    <row r="39" spans="1:7" x14ac:dyDescent="0.2">
      <c r="A39" s="1" t="s">
        <v>27</v>
      </c>
      <c r="B39" s="11">
        <f>22.5%*$G22</f>
        <v>1682062.6871520001</v>
      </c>
      <c r="C39" s="11">
        <f>21.5%*$G22</f>
        <v>1607304.3455008001</v>
      </c>
      <c r="D39" s="11">
        <f>10%*$G22</f>
        <v>747583.41651200003</v>
      </c>
      <c r="E39" s="11">
        <f>1.8%*$G22</f>
        <v>134565.01497216002</v>
      </c>
      <c r="F39" s="11">
        <f>0.6%*$G22</f>
        <v>44855.004990720001</v>
      </c>
      <c r="G39" s="11">
        <f>0.6%*$G22</f>
        <v>44855.004990720001</v>
      </c>
    </row>
    <row r="40" spans="1:7" x14ac:dyDescent="0.2">
      <c r="A40" s="1" t="s">
        <v>28</v>
      </c>
      <c r="B40" s="11">
        <f>22.5%*$G23</f>
        <v>67340.249282249992</v>
      </c>
      <c r="C40" s="11">
        <f>21.5%*$G23</f>
        <v>64347.349314149993</v>
      </c>
      <c r="D40" s="11">
        <f>10%*$G23</f>
        <v>29928.999681000001</v>
      </c>
      <c r="E40" s="11">
        <f>1.8%*$G23</f>
        <v>5387.21994258</v>
      </c>
      <c r="F40" s="11">
        <f>0.6%*$G23</f>
        <v>1795.7399808599998</v>
      </c>
      <c r="G40" s="11">
        <f>0.6%*$G23</f>
        <v>1795.7399808599998</v>
      </c>
    </row>
    <row r="41" spans="1:7" s="14" customFormat="1" ht="15.75" x14ac:dyDescent="0.25">
      <c r="A41" s="12" t="s">
        <v>26</v>
      </c>
      <c r="B41" s="13">
        <f>22.5%*$G24</f>
        <v>1749402.9364342501</v>
      </c>
      <c r="C41" s="13">
        <f>SUM(C39:C40)</f>
        <v>1671651.69481495</v>
      </c>
      <c r="D41" s="13">
        <f>SUM(D39:D40)</f>
        <v>777512.41619300004</v>
      </c>
      <c r="E41" s="13">
        <f>SUM(E39:E40)</f>
        <v>139952.23491474002</v>
      </c>
      <c r="F41" s="13">
        <f>SUM(F39:F40)</f>
        <v>46650.744971580003</v>
      </c>
      <c r="G41" s="13">
        <f>SUM(G39:G40)</f>
        <v>46650.744971580003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4189435.2735930006</v>
      </c>
      <c r="C43" s="11">
        <f>(C38+C41)*0.2</f>
        <v>4003238.1503222007</v>
      </c>
      <c r="D43" s="11">
        <f>(D38+D41)*0.2</f>
        <v>155502.48323860002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16757741.094372001</v>
      </c>
      <c r="C45" s="17">
        <f t="shared" si="5"/>
        <v>16012952.601288801</v>
      </c>
      <c r="D45" s="17">
        <f t="shared" si="5"/>
        <v>622009.93295440008</v>
      </c>
      <c r="E45" s="17">
        <f t="shared" si="5"/>
        <v>1675774.1094372002</v>
      </c>
      <c r="F45" s="17">
        <f t="shared" si="5"/>
        <v>558591.36981240008</v>
      </c>
      <c r="G45" s="17">
        <f t="shared" si="5"/>
        <v>558591.36981240008</v>
      </c>
    </row>
    <row r="46" spans="1:7" ht="15.75" x14ac:dyDescent="0.25">
      <c r="A46" s="21" t="s">
        <v>38</v>
      </c>
    </row>
    <row r="47" spans="1:7" x14ac:dyDescent="0.2">
      <c r="A47" s="68" t="s">
        <v>73</v>
      </c>
      <c r="B47" s="68"/>
      <c r="C47" s="68"/>
      <c r="D47" s="68"/>
      <c r="E47" s="68"/>
      <c r="F47" s="68"/>
      <c r="G47" s="68"/>
    </row>
    <row r="48" spans="1:7" x14ac:dyDescent="0.2">
      <c r="A48" s="68" t="s">
        <v>39</v>
      </c>
      <c r="B48" s="68"/>
      <c r="C48" s="68"/>
      <c r="D48" s="68"/>
      <c r="E48" s="68"/>
      <c r="F48" s="68"/>
      <c r="G48" s="68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47:G47"/>
    <mergeCell ref="A48:G48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</mergeCells>
  <pageMargins left="0.511811024" right="0.511811024" top="0.78740157499999996" bottom="0.78740157499999996" header="0.31496062000000002" footer="0.31496062000000002"/>
  <pageSetup paperSize="9" scale="51" fitToHeight="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Plan5">
    <pageSetUpPr fitToPage="1"/>
  </sheetPr>
  <dimension ref="A2:L74"/>
  <sheetViews>
    <sheetView topLeftCell="A37" zoomScale="80" zoomScaleNormal="80" workbookViewId="0">
      <selection activeCell="B18" sqref="B18:G26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8" width="18.7109375" style="1" bestFit="1" customWidth="1"/>
    <col min="9" max="9" width="22" style="1" bestFit="1" customWidth="1"/>
    <col min="10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9" t="s">
        <v>59</v>
      </c>
      <c r="B3" s="69"/>
      <c r="C3" s="69"/>
      <c r="D3" s="69"/>
      <c r="E3" s="69"/>
      <c r="F3" s="69"/>
      <c r="G3" s="69"/>
    </row>
    <row r="4" spans="1:7" ht="15.75" x14ac:dyDescent="0.25">
      <c r="A4" s="69" t="s">
        <v>0</v>
      </c>
      <c r="B4" s="69"/>
      <c r="C4" s="69"/>
      <c r="D4" s="69"/>
      <c r="E4" s="69"/>
      <c r="F4" s="69"/>
      <c r="G4" s="69"/>
    </row>
    <row r="5" spans="1:7" ht="15.75" x14ac:dyDescent="0.25">
      <c r="A5" s="69" t="s">
        <v>55</v>
      </c>
      <c r="B5" s="69"/>
      <c r="C5" s="69"/>
      <c r="D5" s="69"/>
      <c r="E5" s="69"/>
      <c r="F5" s="69"/>
      <c r="G5" s="69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78">
        <v>45839</v>
      </c>
      <c r="B10" s="78"/>
      <c r="C10" s="78"/>
      <c r="D10" s="78"/>
      <c r="E10" s="78"/>
      <c r="F10" s="78"/>
      <c r="G10" s="78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75" x14ac:dyDescent="0.2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/>
      <c r="C17" s="66"/>
      <c r="D17" s="66"/>
      <c r="E17" s="66"/>
      <c r="F17" s="66"/>
      <c r="G17" s="66">
        <f t="shared" ref="G17:G23" si="0">B17-C17-D17-E17-F17</f>
        <v>0</v>
      </c>
    </row>
    <row r="18" spans="1:12" x14ac:dyDescent="0.2">
      <c r="A18" s="1" t="s">
        <v>24</v>
      </c>
      <c r="B18" s="11"/>
      <c r="C18" s="11"/>
      <c r="D18" s="11"/>
      <c r="E18" s="11"/>
      <c r="F18" s="11"/>
      <c r="G18" s="11">
        <f t="shared" si="0"/>
        <v>0</v>
      </c>
    </row>
    <row r="19" spans="1:12" x14ac:dyDescent="0.2">
      <c r="A19" s="1" t="s">
        <v>23</v>
      </c>
      <c r="B19" s="11"/>
      <c r="C19" s="11"/>
      <c r="D19" s="11"/>
      <c r="E19" s="11"/>
      <c r="F19" s="11"/>
      <c r="G19" s="11">
        <f t="shared" si="0"/>
        <v>0</v>
      </c>
    </row>
    <row r="20" spans="1:12" x14ac:dyDescent="0.2">
      <c r="A20" s="1" t="s">
        <v>29</v>
      </c>
      <c r="B20" s="11"/>
      <c r="C20" s="11"/>
      <c r="D20" s="11"/>
      <c r="E20" s="11"/>
      <c r="F20" s="11"/>
      <c r="G20" s="11">
        <f t="shared" si="0"/>
        <v>0</v>
      </c>
    </row>
    <row r="21" spans="1:12" s="14" customFormat="1" ht="15.75" x14ac:dyDescent="0.25">
      <c r="A21" s="12" t="s">
        <v>26</v>
      </c>
      <c r="B21" s="13">
        <f>SUM(B17:B20)</f>
        <v>0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0</v>
      </c>
      <c r="G21" s="13">
        <f>SUM(G17:G20)</f>
        <v>0</v>
      </c>
    </row>
    <row r="22" spans="1:12" x14ac:dyDescent="0.2">
      <c r="A22" s="1" t="s">
        <v>27</v>
      </c>
      <c r="B22" s="11"/>
      <c r="C22" s="11"/>
      <c r="D22" s="11"/>
      <c r="E22" s="11"/>
      <c r="F22" s="11"/>
      <c r="G22" s="11">
        <f t="shared" si="0"/>
        <v>0</v>
      </c>
    </row>
    <row r="23" spans="1:12" x14ac:dyDescent="0.2">
      <c r="A23" s="1" t="s">
        <v>28</v>
      </c>
      <c r="B23" s="11"/>
      <c r="C23" s="11"/>
      <c r="D23" s="11"/>
      <c r="E23" s="11"/>
      <c r="F23" s="11"/>
      <c r="G23" s="11">
        <f t="shared" si="0"/>
        <v>0</v>
      </c>
    </row>
    <row r="24" spans="1:12" s="14" customFormat="1" ht="15.75" x14ac:dyDescent="0.25">
      <c r="A24" s="12" t="s">
        <v>26</v>
      </c>
      <c r="B24" s="13">
        <f>SUM(B22:B23)</f>
        <v>0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0</v>
      </c>
      <c r="G24" s="13">
        <f t="shared" si="2"/>
        <v>0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0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0</v>
      </c>
      <c r="G26" s="17">
        <f t="shared" si="3"/>
        <v>0</v>
      </c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0" t="s">
        <v>5</v>
      </c>
      <c r="B29" s="71" t="s">
        <v>6</v>
      </c>
      <c r="C29" s="72"/>
      <c r="D29" s="72"/>
      <c r="E29" s="73"/>
      <c r="F29" s="73"/>
      <c r="G29" s="73"/>
    </row>
    <row r="30" spans="1:12" ht="15.75" x14ac:dyDescent="0.2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75" x14ac:dyDescent="0.2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0</v>
      </c>
      <c r="C34" s="11">
        <f>21.5%*$G17</f>
        <v>0</v>
      </c>
      <c r="D34" s="11"/>
      <c r="E34" s="11">
        <f>1.8%*$G17</f>
        <v>0</v>
      </c>
      <c r="F34" s="11">
        <f t="shared" ref="F34:G36" si="4">0.6%*$G17</f>
        <v>0</v>
      </c>
      <c r="G34" s="11">
        <f t="shared" si="4"/>
        <v>0</v>
      </c>
    </row>
    <row r="35" spans="1:7" x14ac:dyDescent="0.2">
      <c r="A35" s="1" t="s">
        <v>24</v>
      </c>
      <c r="B35" s="11">
        <f>22.5%*$G18</f>
        <v>0</v>
      </c>
      <c r="C35" s="11">
        <f>21.5%*$G18</f>
        <v>0</v>
      </c>
      <c r="D35" s="11"/>
      <c r="E35" s="11">
        <f>1.8%*$G18</f>
        <v>0</v>
      </c>
      <c r="F35" s="11">
        <f t="shared" si="4"/>
        <v>0</v>
      </c>
      <c r="G35" s="11">
        <f t="shared" si="4"/>
        <v>0</v>
      </c>
    </row>
    <row r="36" spans="1:7" x14ac:dyDescent="0.2">
      <c r="A36" s="1" t="s">
        <v>23</v>
      </c>
      <c r="B36" s="11">
        <f>22.5%*$G19</f>
        <v>0</v>
      </c>
      <c r="C36" s="11">
        <f>21.5%*$G19</f>
        <v>0</v>
      </c>
      <c r="D36" s="11"/>
      <c r="E36" s="11">
        <f>1.8%*$G19</f>
        <v>0</v>
      </c>
      <c r="F36" s="11">
        <f t="shared" si="4"/>
        <v>0</v>
      </c>
      <c r="G36" s="11">
        <f t="shared" si="4"/>
        <v>0</v>
      </c>
    </row>
    <row r="37" spans="1:7" x14ac:dyDescent="0.2">
      <c r="A37" s="1" t="s">
        <v>29</v>
      </c>
      <c r="B37" s="11">
        <f>22.5%*$G20</f>
        <v>0</v>
      </c>
      <c r="C37" s="11">
        <f>21.5%*($G20)</f>
        <v>0</v>
      </c>
      <c r="D37" s="11"/>
      <c r="E37" s="11">
        <f>1.8%*($G20)</f>
        <v>0</v>
      </c>
      <c r="F37" s="11">
        <f>0.6%*($G20)</f>
        <v>0</v>
      </c>
      <c r="G37" s="11">
        <f>0.6%*($G20)</f>
        <v>0</v>
      </c>
    </row>
    <row r="38" spans="1:7" s="14" customFormat="1" ht="15.75" x14ac:dyDescent="0.25">
      <c r="A38" s="12" t="s">
        <v>26</v>
      </c>
      <c r="B38" s="13">
        <f>SUM(B34:B37)</f>
        <v>0</v>
      </c>
      <c r="C38" s="13">
        <f>SUM(C34:C37)</f>
        <v>0</v>
      </c>
      <c r="D38" s="13"/>
      <c r="E38" s="13">
        <f>SUM(E34:E37)</f>
        <v>0</v>
      </c>
      <c r="F38" s="13">
        <f>SUM(F34:F37)</f>
        <v>0</v>
      </c>
      <c r="G38" s="13">
        <f>SUM(G34:G37)</f>
        <v>0</v>
      </c>
    </row>
    <row r="39" spans="1:7" x14ac:dyDescent="0.2">
      <c r="A39" s="1" t="s">
        <v>27</v>
      </c>
      <c r="B39" s="11">
        <f>22.5%*$G22</f>
        <v>0</v>
      </c>
      <c r="C39" s="11">
        <f>21.5%*$G22</f>
        <v>0</v>
      </c>
      <c r="D39" s="11">
        <f>10%*$G22</f>
        <v>0</v>
      </c>
      <c r="E39" s="11">
        <f>1.8%*$G22</f>
        <v>0</v>
      </c>
      <c r="F39" s="11">
        <f>0.6%*$G22</f>
        <v>0</v>
      </c>
      <c r="G39" s="11">
        <f>0.6%*$G22</f>
        <v>0</v>
      </c>
    </row>
    <row r="40" spans="1:7" x14ac:dyDescent="0.2">
      <c r="A40" s="1" t="s">
        <v>28</v>
      </c>
      <c r="B40" s="11">
        <f>22.5%*$G23</f>
        <v>0</v>
      </c>
      <c r="C40" s="11">
        <f>21.5%*$G23</f>
        <v>0</v>
      </c>
      <c r="D40" s="11">
        <f>10%*$G23</f>
        <v>0</v>
      </c>
      <c r="E40" s="11">
        <f>1.8%*$G23</f>
        <v>0</v>
      </c>
      <c r="F40" s="11">
        <f>0.6%*$G23</f>
        <v>0</v>
      </c>
      <c r="G40" s="11">
        <f>0.6%*$G23</f>
        <v>0</v>
      </c>
    </row>
    <row r="41" spans="1:7" s="14" customFormat="1" ht="15.75" x14ac:dyDescent="0.25">
      <c r="A41" s="12" t="s">
        <v>26</v>
      </c>
      <c r="B41" s="13">
        <f>22.5%*$G24</f>
        <v>0</v>
      </c>
      <c r="C41" s="13">
        <f>SUM(C39:C40)</f>
        <v>0</v>
      </c>
      <c r="D41" s="13">
        <f>SUM(D39:D40)</f>
        <v>0</v>
      </c>
      <c r="E41" s="13">
        <f>SUM(E39:E40)</f>
        <v>0</v>
      </c>
      <c r="F41" s="13">
        <f>SUM(F39:F40)</f>
        <v>0</v>
      </c>
      <c r="G41" s="13">
        <f>SUM(G39:G40)</f>
        <v>0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0</v>
      </c>
      <c r="C43" s="11">
        <f>(C38+C41)*0.2</f>
        <v>0</v>
      </c>
      <c r="D43" s="11">
        <f>(D38+D41)*0.2</f>
        <v>0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0</v>
      </c>
      <c r="C45" s="17">
        <f t="shared" si="5"/>
        <v>0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</row>
    <row r="46" spans="1:7" ht="15.75" x14ac:dyDescent="0.25">
      <c r="A46" s="21" t="s">
        <v>38</v>
      </c>
    </row>
    <row r="47" spans="1:7" x14ac:dyDescent="0.2">
      <c r="A47" s="68" t="s">
        <v>72</v>
      </c>
      <c r="B47" s="68"/>
      <c r="C47" s="68"/>
      <c r="D47" s="68"/>
      <c r="E47" s="68"/>
      <c r="F47" s="68"/>
      <c r="G47" s="68"/>
    </row>
    <row r="48" spans="1:7" x14ac:dyDescent="0.2">
      <c r="A48" s="68" t="s">
        <v>39</v>
      </c>
      <c r="B48" s="68"/>
      <c r="C48" s="68"/>
      <c r="D48" s="68"/>
      <c r="E48" s="68"/>
      <c r="F48" s="68"/>
      <c r="G48" s="68"/>
    </row>
    <row r="51" spans="1:8" x14ac:dyDescent="0.2">
      <c r="B51" s="22"/>
      <c r="C51" s="22"/>
      <c r="D51" s="22"/>
    </row>
    <row r="52" spans="1:8" x14ac:dyDescent="0.2">
      <c r="B52" s="22"/>
      <c r="C52" s="22"/>
      <c r="D52" s="22"/>
    </row>
    <row r="53" spans="1:8" ht="15.75" x14ac:dyDescent="0.25">
      <c r="A53" s="77" t="s">
        <v>54</v>
      </c>
      <c r="B53" s="77"/>
      <c r="C53" s="77"/>
      <c r="D53" s="77"/>
      <c r="E53" s="77"/>
      <c r="F53" s="77"/>
      <c r="G53" s="77"/>
      <c r="H53" s="12"/>
    </row>
    <row r="54" spans="1:8" ht="15.75" x14ac:dyDescent="0.25">
      <c r="A54" s="80" t="s">
        <v>87</v>
      </c>
      <c r="B54" s="80"/>
      <c r="C54" s="80"/>
      <c r="D54" s="80"/>
      <c r="E54" s="80"/>
      <c r="F54" s="80"/>
      <c r="G54" s="80"/>
      <c r="H54" s="23"/>
    </row>
    <row r="55" spans="1:8" x14ac:dyDescent="0.2">
      <c r="A55" s="3"/>
      <c r="B55" s="4"/>
      <c r="C55" s="4"/>
      <c r="D55" s="4"/>
      <c r="E55" s="4"/>
      <c r="F55" s="4"/>
      <c r="G55" s="23"/>
      <c r="H55" s="24" t="s">
        <v>48</v>
      </c>
    </row>
    <row r="56" spans="1:8" ht="15.75" x14ac:dyDescent="0.25">
      <c r="A56" s="70" t="s">
        <v>5</v>
      </c>
      <c r="B56" s="74" t="s">
        <v>6</v>
      </c>
      <c r="C56" s="76"/>
      <c r="D56" s="76"/>
      <c r="E56" s="76"/>
      <c r="F56" s="76"/>
      <c r="G56" s="76"/>
      <c r="H56" s="76"/>
    </row>
    <row r="57" spans="1:8" ht="15.75" x14ac:dyDescent="0.25">
      <c r="A57" s="70"/>
      <c r="B57" s="25" t="s">
        <v>7</v>
      </c>
      <c r="C57" s="25" t="s">
        <v>8</v>
      </c>
      <c r="D57" s="25" t="s">
        <v>8</v>
      </c>
      <c r="E57" s="25" t="s">
        <v>14</v>
      </c>
      <c r="F57" s="25" t="s">
        <v>19</v>
      </c>
      <c r="G57" s="7" t="s">
        <v>7</v>
      </c>
      <c r="H57" s="7" t="s">
        <v>47</v>
      </c>
    </row>
    <row r="58" spans="1:8" ht="15.75" x14ac:dyDescent="0.25">
      <c r="A58" s="70"/>
      <c r="B58" s="25" t="s">
        <v>9</v>
      </c>
      <c r="C58" s="25" t="s">
        <v>11</v>
      </c>
      <c r="D58" s="25" t="s">
        <v>13</v>
      </c>
      <c r="E58" s="25" t="s">
        <v>15</v>
      </c>
      <c r="F58" s="25"/>
      <c r="G58" s="7" t="s">
        <v>20</v>
      </c>
      <c r="H58" s="7"/>
    </row>
    <row r="59" spans="1:8" ht="15.75" x14ac:dyDescent="0.25">
      <c r="A59" s="81"/>
      <c r="B59" s="26" t="s">
        <v>10</v>
      </c>
      <c r="C59" s="26" t="s">
        <v>12</v>
      </c>
      <c r="D59" s="26" t="s">
        <v>17</v>
      </c>
      <c r="E59" s="26" t="s">
        <v>16</v>
      </c>
      <c r="F59" s="26" t="s">
        <v>18</v>
      </c>
      <c r="G59" s="18" t="s">
        <v>21</v>
      </c>
      <c r="H59" s="18" t="s">
        <v>51</v>
      </c>
    </row>
    <row r="60" spans="1:8" ht="15.75" x14ac:dyDescent="0.25">
      <c r="A60" s="32"/>
      <c r="B60" s="25"/>
      <c r="C60" s="25"/>
      <c r="D60" s="25"/>
      <c r="E60" s="25"/>
      <c r="F60" s="25"/>
      <c r="G60" s="7"/>
      <c r="H60" s="7"/>
    </row>
    <row r="61" spans="1:8" x14ac:dyDescent="0.2">
      <c r="A61" s="1" t="s">
        <v>25</v>
      </c>
      <c r="B61" s="11"/>
      <c r="C61" s="27"/>
      <c r="D61" s="27"/>
      <c r="E61" s="27"/>
      <c r="F61" s="27"/>
      <c r="G61" s="11"/>
      <c r="H61" s="11"/>
    </row>
    <row r="62" spans="1:8" x14ac:dyDescent="0.2">
      <c r="A62" s="1" t="s">
        <v>24</v>
      </c>
      <c r="B62" s="27"/>
      <c r="C62" s="27"/>
      <c r="D62" s="27"/>
      <c r="E62" s="27"/>
      <c r="F62" s="27"/>
      <c r="G62" s="11"/>
      <c r="H62" s="11"/>
    </row>
    <row r="63" spans="1:8" x14ac:dyDescent="0.2">
      <c r="A63" s="1" t="s">
        <v>23</v>
      </c>
      <c r="B63" s="27"/>
      <c r="C63" s="27"/>
      <c r="D63" s="27"/>
      <c r="E63" s="27"/>
      <c r="F63" s="27"/>
      <c r="G63" s="11"/>
      <c r="H63" s="11"/>
    </row>
    <row r="64" spans="1:8" x14ac:dyDescent="0.2">
      <c r="A64" s="1" t="s">
        <v>29</v>
      </c>
      <c r="B64" s="27"/>
      <c r="C64" s="27"/>
      <c r="D64" s="27"/>
      <c r="E64" s="27"/>
      <c r="F64" s="27"/>
      <c r="G64" s="11"/>
      <c r="H64" s="11"/>
    </row>
    <row r="65" spans="1:9" ht="15.75" x14ac:dyDescent="0.25">
      <c r="A65" s="12" t="s">
        <v>26</v>
      </c>
      <c r="B65" s="28"/>
      <c r="C65" s="28"/>
      <c r="D65" s="28"/>
      <c r="E65" s="28"/>
      <c r="F65" s="28"/>
      <c r="G65" s="28"/>
      <c r="H65" s="13"/>
      <c r="I65" s="30"/>
    </row>
    <row r="66" spans="1:9" x14ac:dyDescent="0.2">
      <c r="A66" s="1" t="s">
        <v>27</v>
      </c>
      <c r="B66" s="27"/>
      <c r="C66" s="27"/>
      <c r="D66" s="27"/>
      <c r="E66" s="27"/>
      <c r="F66" s="27"/>
      <c r="G66" s="11"/>
      <c r="H66" s="11"/>
      <c r="I66" s="30"/>
    </row>
    <row r="67" spans="1:9" x14ac:dyDescent="0.2">
      <c r="A67" s="1" t="s">
        <v>28</v>
      </c>
      <c r="B67" s="27"/>
      <c r="C67" s="27"/>
      <c r="D67" s="27"/>
      <c r="E67" s="27"/>
      <c r="F67" s="27"/>
      <c r="G67" s="11"/>
      <c r="H67" s="11"/>
      <c r="I67" s="30"/>
    </row>
    <row r="68" spans="1:9" ht="15.75" x14ac:dyDescent="0.25">
      <c r="A68" s="12" t="s">
        <v>26</v>
      </c>
      <c r="B68" s="28"/>
      <c r="C68" s="28"/>
      <c r="D68" s="28"/>
      <c r="E68" s="28"/>
      <c r="F68" s="28"/>
      <c r="G68" s="13"/>
      <c r="H68" s="13"/>
      <c r="I68" s="30"/>
    </row>
    <row r="69" spans="1:9" ht="15.75" x14ac:dyDescent="0.25">
      <c r="A69" s="16" t="s">
        <v>2</v>
      </c>
      <c r="B69" s="17"/>
      <c r="C69" s="17"/>
      <c r="D69" s="17"/>
      <c r="E69" s="17"/>
      <c r="F69" s="17"/>
      <c r="G69" s="17"/>
      <c r="H69" s="17"/>
    </row>
    <row r="70" spans="1:9" ht="15.75" x14ac:dyDescent="0.25">
      <c r="A70" s="21" t="s">
        <v>38</v>
      </c>
      <c r="H70" s="23"/>
    </row>
    <row r="71" spans="1:9" x14ac:dyDescent="0.2">
      <c r="A71" s="79" t="s">
        <v>88</v>
      </c>
      <c r="B71" s="79"/>
      <c r="C71" s="79"/>
      <c r="D71" s="79"/>
      <c r="E71" s="79"/>
      <c r="F71" s="79"/>
      <c r="G71" s="79"/>
      <c r="H71" s="23"/>
    </row>
    <row r="72" spans="1:9" x14ac:dyDescent="0.2">
      <c r="A72" s="68" t="s">
        <v>39</v>
      </c>
      <c r="B72" s="68"/>
      <c r="C72" s="68"/>
      <c r="D72" s="68"/>
      <c r="E72" s="68"/>
      <c r="F72" s="68"/>
      <c r="G72" s="68"/>
      <c r="H72" s="48"/>
    </row>
    <row r="73" spans="1:9" x14ac:dyDescent="0.2">
      <c r="A73" s="68" t="s">
        <v>46</v>
      </c>
      <c r="B73" s="68"/>
      <c r="C73" s="68"/>
      <c r="D73" s="68"/>
      <c r="E73" s="68"/>
      <c r="F73" s="68"/>
      <c r="G73" s="68"/>
      <c r="H73" s="29"/>
    </row>
    <row r="74" spans="1:9" x14ac:dyDescent="0.2">
      <c r="A74" s="1" t="s">
        <v>89</v>
      </c>
      <c r="G74" s="30"/>
      <c r="H74" s="30"/>
    </row>
  </sheetData>
  <mergeCells count="21">
    <mergeCell ref="A71:G71"/>
    <mergeCell ref="A72:G72"/>
    <mergeCell ref="A73:G73"/>
    <mergeCell ref="A10:G10"/>
    <mergeCell ref="A3:G3"/>
    <mergeCell ref="A4:G4"/>
    <mergeCell ref="A5:G5"/>
    <mergeCell ref="A8:G8"/>
    <mergeCell ref="A9:G9"/>
    <mergeCell ref="A47:G47"/>
    <mergeCell ref="A54:G54"/>
    <mergeCell ref="A56:A59"/>
    <mergeCell ref="A12:A15"/>
    <mergeCell ref="B12:G12"/>
    <mergeCell ref="A29:A32"/>
    <mergeCell ref="B29:G29"/>
    <mergeCell ref="C30:D30"/>
    <mergeCell ref="E30:G30"/>
    <mergeCell ref="B56:H56"/>
    <mergeCell ref="A48:G48"/>
    <mergeCell ref="A53:G53"/>
  </mergeCells>
  <pageMargins left="0.7" right="0.7" top="0.75" bottom="0.75" header="0.3" footer="0.3"/>
  <pageSetup paperSize="9" scale="44" fitToHeight="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Plan9"/>
  <dimension ref="A2:L52"/>
  <sheetViews>
    <sheetView topLeftCell="A9" zoomScale="80" zoomScaleNormal="80" workbookViewId="0">
      <selection activeCell="B18" sqref="B18:G26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9" t="s">
        <v>59</v>
      </c>
      <c r="B3" s="69"/>
      <c r="C3" s="69"/>
      <c r="D3" s="69"/>
      <c r="E3" s="69"/>
      <c r="F3" s="69"/>
      <c r="G3" s="69"/>
    </row>
    <row r="4" spans="1:7" ht="15.75" x14ac:dyDescent="0.25">
      <c r="A4" s="69" t="s">
        <v>0</v>
      </c>
      <c r="B4" s="69"/>
      <c r="C4" s="69"/>
      <c r="D4" s="69"/>
      <c r="E4" s="69"/>
      <c r="F4" s="69"/>
      <c r="G4" s="69"/>
    </row>
    <row r="5" spans="1:7" ht="15.75" x14ac:dyDescent="0.25">
      <c r="A5" s="69" t="s">
        <v>55</v>
      </c>
      <c r="B5" s="69"/>
      <c r="C5" s="69"/>
      <c r="D5" s="69"/>
      <c r="E5" s="69"/>
      <c r="F5" s="69"/>
      <c r="G5" s="69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78">
        <v>45870</v>
      </c>
      <c r="B10" s="78"/>
      <c r="C10" s="78"/>
      <c r="D10" s="78"/>
      <c r="E10" s="78"/>
      <c r="F10" s="78"/>
      <c r="G10" s="78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75" x14ac:dyDescent="0.2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/>
      <c r="C17" s="66"/>
      <c r="D17" s="66"/>
      <c r="E17" s="66"/>
      <c r="F17" s="66"/>
      <c r="G17" s="66">
        <f t="shared" ref="G17:G23" si="0">B17-C17-D17-E17-F17</f>
        <v>0</v>
      </c>
    </row>
    <row r="18" spans="1:12" x14ac:dyDescent="0.2">
      <c r="A18" s="1" t="s">
        <v>24</v>
      </c>
      <c r="B18" s="11"/>
      <c r="C18" s="11"/>
      <c r="D18" s="11"/>
      <c r="E18" s="11"/>
      <c r="F18" s="11"/>
      <c r="G18" s="11">
        <f t="shared" si="0"/>
        <v>0</v>
      </c>
    </row>
    <row r="19" spans="1:12" x14ac:dyDescent="0.2">
      <c r="A19" s="1" t="s">
        <v>23</v>
      </c>
      <c r="B19" s="11"/>
      <c r="C19" s="11"/>
      <c r="D19" s="11"/>
      <c r="E19" s="11"/>
      <c r="F19" s="11"/>
      <c r="G19" s="11">
        <f t="shared" si="0"/>
        <v>0</v>
      </c>
    </row>
    <row r="20" spans="1:12" x14ac:dyDescent="0.2">
      <c r="A20" s="1" t="s">
        <v>29</v>
      </c>
      <c r="B20" s="11"/>
      <c r="C20" s="11"/>
      <c r="D20" s="11"/>
      <c r="E20" s="11"/>
      <c r="F20" s="11"/>
      <c r="G20" s="11">
        <f t="shared" si="0"/>
        <v>0</v>
      </c>
    </row>
    <row r="21" spans="1:12" s="14" customFormat="1" ht="15.75" x14ac:dyDescent="0.25">
      <c r="A21" s="12" t="s">
        <v>26</v>
      </c>
      <c r="B21" s="13">
        <f>SUM(B17:B20)</f>
        <v>0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0</v>
      </c>
      <c r="G21" s="13">
        <f>SUM(G17:G20)</f>
        <v>0</v>
      </c>
    </row>
    <row r="22" spans="1:12" x14ac:dyDescent="0.2">
      <c r="A22" s="1" t="s">
        <v>27</v>
      </c>
      <c r="B22" s="11"/>
      <c r="C22" s="11"/>
      <c r="D22" s="11"/>
      <c r="E22" s="11"/>
      <c r="F22" s="11"/>
      <c r="G22" s="11">
        <f t="shared" si="0"/>
        <v>0</v>
      </c>
    </row>
    <row r="23" spans="1:12" x14ac:dyDescent="0.2">
      <c r="A23" s="1" t="s">
        <v>28</v>
      </c>
      <c r="B23" s="11"/>
      <c r="C23" s="11"/>
      <c r="D23" s="11"/>
      <c r="E23" s="11"/>
      <c r="F23" s="11"/>
      <c r="G23" s="11">
        <f t="shared" si="0"/>
        <v>0</v>
      </c>
    </row>
    <row r="24" spans="1:12" s="14" customFormat="1" ht="15.75" x14ac:dyDescent="0.25">
      <c r="A24" s="12" t="s">
        <v>26</v>
      </c>
      <c r="B24" s="13">
        <f>SUM(B22:B23)</f>
        <v>0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0</v>
      </c>
      <c r="G24" s="13">
        <f t="shared" si="2"/>
        <v>0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0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0</v>
      </c>
      <c r="G26" s="17">
        <f t="shared" si="3"/>
        <v>0</v>
      </c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0" t="s">
        <v>5</v>
      </c>
      <c r="B29" s="71" t="s">
        <v>6</v>
      </c>
      <c r="C29" s="72"/>
      <c r="D29" s="72"/>
      <c r="E29" s="73"/>
      <c r="F29" s="73"/>
      <c r="G29" s="73"/>
    </row>
    <row r="30" spans="1:12" ht="15.75" x14ac:dyDescent="0.2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75" x14ac:dyDescent="0.2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0</v>
      </c>
      <c r="C34" s="11">
        <f>21.5%*$G17</f>
        <v>0</v>
      </c>
      <c r="D34" s="11"/>
      <c r="E34" s="11">
        <f>1.8%*$G17</f>
        <v>0</v>
      </c>
      <c r="F34" s="11">
        <f t="shared" ref="F34:G36" si="4">0.6%*$G17</f>
        <v>0</v>
      </c>
      <c r="G34" s="11">
        <f t="shared" si="4"/>
        <v>0</v>
      </c>
    </row>
    <row r="35" spans="1:7" x14ac:dyDescent="0.2">
      <c r="A35" s="1" t="s">
        <v>24</v>
      </c>
      <c r="B35" s="11">
        <f>22.5%*$G18</f>
        <v>0</v>
      </c>
      <c r="C35" s="11">
        <f>21.5%*$G18</f>
        <v>0</v>
      </c>
      <c r="D35" s="11"/>
      <c r="E35" s="11">
        <f>1.8%*$G18</f>
        <v>0</v>
      </c>
      <c r="F35" s="11">
        <f t="shared" si="4"/>
        <v>0</v>
      </c>
      <c r="G35" s="11">
        <f t="shared" si="4"/>
        <v>0</v>
      </c>
    </row>
    <row r="36" spans="1:7" x14ac:dyDescent="0.2">
      <c r="A36" s="1" t="s">
        <v>23</v>
      </c>
      <c r="B36" s="11">
        <f>22.5%*$G19</f>
        <v>0</v>
      </c>
      <c r="C36" s="11">
        <f>21.5%*$G19</f>
        <v>0</v>
      </c>
      <c r="D36" s="11"/>
      <c r="E36" s="11">
        <f>1.8%*$G19</f>
        <v>0</v>
      </c>
      <c r="F36" s="11">
        <f t="shared" si="4"/>
        <v>0</v>
      </c>
      <c r="G36" s="11">
        <f t="shared" si="4"/>
        <v>0</v>
      </c>
    </row>
    <row r="37" spans="1:7" x14ac:dyDescent="0.2">
      <c r="A37" s="1" t="s">
        <v>29</v>
      </c>
      <c r="B37" s="11">
        <f>22.5%*$G20</f>
        <v>0</v>
      </c>
      <c r="C37" s="11">
        <f>21.5%*($G20)</f>
        <v>0</v>
      </c>
      <c r="D37" s="11"/>
      <c r="E37" s="11">
        <f>1.8%*($G20)</f>
        <v>0</v>
      </c>
      <c r="F37" s="11">
        <f>0.6%*($G20)</f>
        <v>0</v>
      </c>
      <c r="G37" s="11">
        <f>0.6%*($G20)</f>
        <v>0</v>
      </c>
    </row>
    <row r="38" spans="1:7" s="14" customFormat="1" ht="15.75" x14ac:dyDescent="0.25">
      <c r="A38" s="12" t="s">
        <v>26</v>
      </c>
      <c r="B38" s="13">
        <f>SUM(B34:B37)</f>
        <v>0</v>
      </c>
      <c r="C38" s="13">
        <f>SUM(C34:C37)</f>
        <v>0</v>
      </c>
      <c r="D38" s="13"/>
      <c r="E38" s="13">
        <f>SUM(E34:E37)</f>
        <v>0</v>
      </c>
      <c r="F38" s="13">
        <f>SUM(F34:F37)</f>
        <v>0</v>
      </c>
      <c r="G38" s="13">
        <f>SUM(G34:G37)</f>
        <v>0</v>
      </c>
    </row>
    <row r="39" spans="1:7" x14ac:dyDescent="0.2">
      <c r="A39" s="1" t="s">
        <v>27</v>
      </c>
      <c r="B39" s="11">
        <f>22.5%*$G22</f>
        <v>0</v>
      </c>
      <c r="C39" s="11">
        <f>21.5%*$G22</f>
        <v>0</v>
      </c>
      <c r="D39" s="11">
        <f>10%*$G22</f>
        <v>0</v>
      </c>
      <c r="E39" s="11">
        <f>1.8%*$G22</f>
        <v>0</v>
      </c>
      <c r="F39" s="11">
        <f>0.6%*$G22</f>
        <v>0</v>
      </c>
      <c r="G39" s="11">
        <f>0.6%*$G22</f>
        <v>0</v>
      </c>
    </row>
    <row r="40" spans="1:7" x14ac:dyDescent="0.2">
      <c r="A40" s="1" t="s">
        <v>28</v>
      </c>
      <c r="B40" s="11">
        <f>22.5%*$G23</f>
        <v>0</v>
      </c>
      <c r="C40" s="11">
        <f>21.5%*$G23</f>
        <v>0</v>
      </c>
      <c r="D40" s="11">
        <f>10%*$G23</f>
        <v>0</v>
      </c>
      <c r="E40" s="11">
        <f>1.8%*$G23</f>
        <v>0</v>
      </c>
      <c r="F40" s="11">
        <f>0.6%*$G23</f>
        <v>0</v>
      </c>
      <c r="G40" s="11">
        <f>0.6%*$G23</f>
        <v>0</v>
      </c>
    </row>
    <row r="41" spans="1:7" s="14" customFormat="1" ht="15.75" x14ac:dyDescent="0.25">
      <c r="A41" s="12" t="s">
        <v>26</v>
      </c>
      <c r="B41" s="13">
        <f>22.5%*$G24</f>
        <v>0</v>
      </c>
      <c r="C41" s="13">
        <f>SUM(C39:C40)</f>
        <v>0</v>
      </c>
      <c r="D41" s="13">
        <f>SUM(D39:D40)</f>
        <v>0</v>
      </c>
      <c r="E41" s="13">
        <f>SUM(E39:E40)</f>
        <v>0</v>
      </c>
      <c r="F41" s="13">
        <f>SUM(F39:F40)</f>
        <v>0</v>
      </c>
      <c r="G41" s="13">
        <f>SUM(G39:G40)</f>
        <v>0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0</v>
      </c>
      <c r="C43" s="11">
        <f>(C38+C41)*0.2</f>
        <v>0</v>
      </c>
      <c r="D43" s="11">
        <f>(D38+D41)*0.2</f>
        <v>0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0</v>
      </c>
      <c r="C45" s="17">
        <f t="shared" si="5"/>
        <v>0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</row>
    <row r="46" spans="1:7" ht="15.75" x14ac:dyDescent="0.25">
      <c r="A46" s="21" t="s">
        <v>38</v>
      </c>
    </row>
    <row r="47" spans="1:7" x14ac:dyDescent="0.2">
      <c r="A47" s="68" t="s">
        <v>71</v>
      </c>
      <c r="B47" s="68"/>
      <c r="C47" s="68"/>
      <c r="D47" s="68"/>
      <c r="E47" s="68"/>
      <c r="F47" s="68"/>
      <c r="G47" s="68"/>
    </row>
    <row r="48" spans="1:7" x14ac:dyDescent="0.2">
      <c r="A48" s="68" t="s">
        <v>39</v>
      </c>
      <c r="B48" s="68"/>
      <c r="C48" s="68"/>
      <c r="D48" s="68"/>
      <c r="E48" s="68"/>
      <c r="F48" s="68"/>
      <c r="G48" s="68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47:G47"/>
    <mergeCell ref="A48:G48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</mergeCells>
  <pageMargins left="0.51181102362204722" right="0.51181102362204722" top="0.78740157480314965" bottom="0.78740157480314965" header="0.31496062992125984" footer="0.31496062992125984"/>
  <pageSetup paperSize="9" scale="48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Plan10"/>
  <dimension ref="A2:L124"/>
  <sheetViews>
    <sheetView topLeftCell="A97" zoomScale="80" zoomScaleNormal="80" workbookViewId="0">
      <selection activeCell="B18" sqref="B18:G26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8" width="23.140625" style="1" customWidth="1"/>
    <col min="9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9" t="s">
        <v>59</v>
      </c>
      <c r="B3" s="69"/>
      <c r="C3" s="69"/>
      <c r="D3" s="69"/>
      <c r="E3" s="69"/>
      <c r="F3" s="69"/>
      <c r="G3" s="69"/>
    </row>
    <row r="4" spans="1:7" ht="15.75" x14ac:dyDescent="0.25">
      <c r="A4" s="69" t="s">
        <v>0</v>
      </c>
      <c r="B4" s="69"/>
      <c r="C4" s="69"/>
      <c r="D4" s="69"/>
      <c r="E4" s="69"/>
      <c r="F4" s="69"/>
      <c r="G4" s="69"/>
    </row>
    <row r="5" spans="1:7" ht="15.75" x14ac:dyDescent="0.25">
      <c r="A5" s="69" t="s">
        <v>55</v>
      </c>
      <c r="B5" s="69"/>
      <c r="C5" s="69"/>
      <c r="D5" s="69"/>
      <c r="E5" s="69"/>
      <c r="F5" s="69"/>
      <c r="G5" s="69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78">
        <v>45901</v>
      </c>
      <c r="B10" s="78"/>
      <c r="C10" s="78"/>
      <c r="D10" s="78"/>
      <c r="E10" s="78"/>
      <c r="F10" s="78"/>
      <c r="G10" s="78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75" x14ac:dyDescent="0.2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/>
      <c r="C17" s="66"/>
      <c r="D17" s="66"/>
      <c r="E17" s="66"/>
      <c r="F17" s="66"/>
      <c r="G17" s="66">
        <f t="shared" ref="G17:G23" si="0">B17-C17-D17-E17-F17</f>
        <v>0</v>
      </c>
    </row>
    <row r="18" spans="1:12" x14ac:dyDescent="0.2">
      <c r="A18" s="1" t="s">
        <v>24</v>
      </c>
      <c r="B18" s="11"/>
      <c r="C18" s="11"/>
      <c r="D18" s="11"/>
      <c r="E18" s="11"/>
      <c r="F18" s="11"/>
      <c r="G18" s="11">
        <f t="shared" si="0"/>
        <v>0</v>
      </c>
    </row>
    <row r="19" spans="1:12" x14ac:dyDescent="0.2">
      <c r="A19" s="1" t="s">
        <v>23</v>
      </c>
      <c r="B19" s="11"/>
      <c r="C19" s="11"/>
      <c r="D19" s="11"/>
      <c r="E19" s="11"/>
      <c r="F19" s="11"/>
      <c r="G19" s="11">
        <f t="shared" si="0"/>
        <v>0</v>
      </c>
    </row>
    <row r="20" spans="1:12" x14ac:dyDescent="0.2">
      <c r="A20" s="1" t="s">
        <v>29</v>
      </c>
      <c r="B20" s="11"/>
      <c r="C20" s="11"/>
      <c r="D20" s="11"/>
      <c r="E20" s="11"/>
      <c r="F20" s="11"/>
      <c r="G20" s="11">
        <f t="shared" si="0"/>
        <v>0</v>
      </c>
    </row>
    <row r="21" spans="1:12" s="14" customFormat="1" ht="15.75" x14ac:dyDescent="0.25">
      <c r="A21" s="12" t="s">
        <v>26</v>
      </c>
      <c r="B21" s="13">
        <f>SUM(B17:B20)</f>
        <v>0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0</v>
      </c>
      <c r="G21" s="13">
        <f>SUM(G17:G20)</f>
        <v>0</v>
      </c>
    </row>
    <row r="22" spans="1:12" x14ac:dyDescent="0.2">
      <c r="A22" s="1" t="s">
        <v>27</v>
      </c>
      <c r="B22" s="11"/>
      <c r="C22" s="11"/>
      <c r="D22" s="11"/>
      <c r="E22" s="11"/>
      <c r="F22" s="11"/>
      <c r="G22" s="11">
        <f t="shared" si="0"/>
        <v>0</v>
      </c>
    </row>
    <row r="23" spans="1:12" x14ac:dyDescent="0.2">
      <c r="A23" s="1" t="s">
        <v>28</v>
      </c>
      <c r="B23" s="11"/>
      <c r="C23" s="11"/>
      <c r="D23" s="11"/>
      <c r="E23" s="11"/>
      <c r="F23" s="11"/>
      <c r="G23" s="11">
        <f t="shared" si="0"/>
        <v>0</v>
      </c>
    </row>
    <row r="24" spans="1:12" s="14" customFormat="1" ht="15.75" x14ac:dyDescent="0.25">
      <c r="A24" s="12" t="s">
        <v>26</v>
      </c>
      <c r="B24" s="13">
        <f>SUM(B22:B23)</f>
        <v>0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0</v>
      </c>
      <c r="G24" s="13">
        <f t="shared" si="2"/>
        <v>0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0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0</v>
      </c>
      <c r="G26" s="17">
        <f t="shared" si="3"/>
        <v>0</v>
      </c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0" t="s">
        <v>5</v>
      </c>
      <c r="B29" s="71" t="s">
        <v>6</v>
      </c>
      <c r="C29" s="72"/>
      <c r="D29" s="72"/>
      <c r="E29" s="73"/>
      <c r="F29" s="73"/>
      <c r="G29" s="73"/>
    </row>
    <row r="30" spans="1:12" ht="15.75" x14ac:dyDescent="0.2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75" x14ac:dyDescent="0.2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0</v>
      </c>
      <c r="C34" s="11">
        <f>21.5%*$G17</f>
        <v>0</v>
      </c>
      <c r="D34" s="11"/>
      <c r="E34" s="11">
        <f>1.8%*$G17</f>
        <v>0</v>
      </c>
      <c r="F34" s="11">
        <f t="shared" ref="F34:G36" si="4">0.6%*$G17</f>
        <v>0</v>
      </c>
      <c r="G34" s="11">
        <f t="shared" si="4"/>
        <v>0</v>
      </c>
    </row>
    <row r="35" spans="1:7" x14ac:dyDescent="0.2">
      <c r="A35" s="1" t="s">
        <v>24</v>
      </c>
      <c r="B35" s="11">
        <f>22.5%*$G18</f>
        <v>0</v>
      </c>
      <c r="C35" s="11">
        <f>21.5%*$G18</f>
        <v>0</v>
      </c>
      <c r="D35" s="11"/>
      <c r="E35" s="11">
        <f>1.8%*$G18</f>
        <v>0</v>
      </c>
      <c r="F35" s="11">
        <f t="shared" si="4"/>
        <v>0</v>
      </c>
      <c r="G35" s="11">
        <f t="shared" si="4"/>
        <v>0</v>
      </c>
    </row>
    <row r="36" spans="1:7" x14ac:dyDescent="0.2">
      <c r="A36" s="1" t="s">
        <v>23</v>
      </c>
      <c r="B36" s="11">
        <f>22.5%*$G19</f>
        <v>0</v>
      </c>
      <c r="C36" s="11">
        <f>21.5%*$G19</f>
        <v>0</v>
      </c>
      <c r="D36" s="11"/>
      <c r="E36" s="11">
        <f>1.8%*$G19</f>
        <v>0</v>
      </c>
      <c r="F36" s="11">
        <f t="shared" si="4"/>
        <v>0</v>
      </c>
      <c r="G36" s="11">
        <f t="shared" si="4"/>
        <v>0</v>
      </c>
    </row>
    <row r="37" spans="1:7" x14ac:dyDescent="0.2">
      <c r="A37" s="1" t="s">
        <v>29</v>
      </c>
      <c r="B37" s="11">
        <f>22.5%*$G20</f>
        <v>0</v>
      </c>
      <c r="C37" s="11">
        <f>21.5%*($G20)</f>
        <v>0</v>
      </c>
      <c r="D37" s="11"/>
      <c r="E37" s="11">
        <f>1.8%*($G20)</f>
        <v>0</v>
      </c>
      <c r="F37" s="11">
        <f>0.6%*($G20)</f>
        <v>0</v>
      </c>
      <c r="G37" s="11">
        <f>0.6%*($G20)</f>
        <v>0</v>
      </c>
    </row>
    <row r="38" spans="1:7" s="14" customFormat="1" ht="15.75" x14ac:dyDescent="0.25">
      <c r="A38" s="12" t="s">
        <v>26</v>
      </c>
      <c r="B38" s="13">
        <f>SUM(B34:B37)</f>
        <v>0</v>
      </c>
      <c r="C38" s="13">
        <f>SUM(C34:C37)</f>
        <v>0</v>
      </c>
      <c r="D38" s="13"/>
      <c r="E38" s="13">
        <f>SUM(E34:E37)</f>
        <v>0</v>
      </c>
      <c r="F38" s="13">
        <f>SUM(F34:F37)</f>
        <v>0</v>
      </c>
      <c r="G38" s="13">
        <f>SUM(G34:G37)</f>
        <v>0</v>
      </c>
    </row>
    <row r="39" spans="1:7" x14ac:dyDescent="0.2">
      <c r="A39" s="1" t="s">
        <v>27</v>
      </c>
      <c r="B39" s="11">
        <f>22.5%*$G22</f>
        <v>0</v>
      </c>
      <c r="C39" s="11">
        <f>21.5%*$G22</f>
        <v>0</v>
      </c>
      <c r="D39" s="11">
        <f>10%*$G22</f>
        <v>0</v>
      </c>
      <c r="E39" s="11">
        <f>1.8%*$G22</f>
        <v>0</v>
      </c>
      <c r="F39" s="11">
        <f>0.6%*$G22</f>
        <v>0</v>
      </c>
      <c r="G39" s="11">
        <f>0.6%*$G22</f>
        <v>0</v>
      </c>
    </row>
    <row r="40" spans="1:7" x14ac:dyDescent="0.2">
      <c r="A40" s="1" t="s">
        <v>28</v>
      </c>
      <c r="B40" s="11">
        <f>22.5%*$G23</f>
        <v>0</v>
      </c>
      <c r="C40" s="11">
        <f>21.5%*$G23</f>
        <v>0</v>
      </c>
      <c r="D40" s="11">
        <f>10%*$G23</f>
        <v>0</v>
      </c>
      <c r="E40" s="11">
        <f>1.8%*$G23</f>
        <v>0</v>
      </c>
      <c r="F40" s="11">
        <f>0.6%*$G23</f>
        <v>0</v>
      </c>
      <c r="G40" s="11">
        <f>0.6%*$G23</f>
        <v>0</v>
      </c>
    </row>
    <row r="41" spans="1:7" s="14" customFormat="1" ht="15.75" x14ac:dyDescent="0.25">
      <c r="A41" s="12" t="s">
        <v>26</v>
      </c>
      <c r="B41" s="13">
        <f>22.5%*$G24</f>
        <v>0</v>
      </c>
      <c r="C41" s="13">
        <f>SUM(C39:C40)</f>
        <v>0</v>
      </c>
      <c r="D41" s="13">
        <f>SUM(D39:D40)</f>
        <v>0</v>
      </c>
      <c r="E41" s="13">
        <f>SUM(E39:E40)</f>
        <v>0</v>
      </c>
      <c r="F41" s="13">
        <f>SUM(F39:F40)</f>
        <v>0</v>
      </c>
      <c r="G41" s="13">
        <f>SUM(G39:G40)</f>
        <v>0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0</v>
      </c>
      <c r="C43" s="11">
        <f>(C38+C41)*0.2</f>
        <v>0</v>
      </c>
      <c r="D43" s="11">
        <f>(D38+D41)*0.2</f>
        <v>0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0</v>
      </c>
      <c r="C45" s="17">
        <f t="shared" si="5"/>
        <v>0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</row>
    <row r="46" spans="1:7" ht="15.75" x14ac:dyDescent="0.25">
      <c r="A46" s="21" t="s">
        <v>38</v>
      </c>
    </row>
    <row r="47" spans="1:7" x14ac:dyDescent="0.2">
      <c r="A47" s="68" t="s">
        <v>65</v>
      </c>
      <c r="B47" s="68"/>
      <c r="C47" s="68"/>
      <c r="D47" s="68"/>
      <c r="E47" s="68"/>
      <c r="F47" s="68"/>
      <c r="G47" s="68"/>
    </row>
    <row r="48" spans="1:7" x14ac:dyDescent="0.2">
      <c r="A48" s="68" t="s">
        <v>39</v>
      </c>
      <c r="B48" s="68"/>
      <c r="C48" s="68"/>
      <c r="D48" s="68"/>
      <c r="E48" s="68"/>
      <c r="F48" s="68"/>
      <c r="G48" s="68"/>
    </row>
    <row r="53" spans="1:7" ht="15.75" x14ac:dyDescent="0.25">
      <c r="A53" s="77" t="s">
        <v>58</v>
      </c>
      <c r="B53" s="77"/>
      <c r="C53" s="77"/>
      <c r="D53" s="77"/>
      <c r="E53" s="77"/>
      <c r="F53" s="77"/>
      <c r="G53" s="77"/>
    </row>
    <row r="54" spans="1:7" ht="15.75" x14ac:dyDescent="0.25">
      <c r="A54" s="80" t="s">
        <v>81</v>
      </c>
      <c r="B54" s="80"/>
      <c r="C54" s="80"/>
      <c r="D54" s="80"/>
      <c r="E54" s="80"/>
      <c r="F54" s="80"/>
      <c r="G54" s="80"/>
    </row>
    <row r="55" spans="1:7" ht="15.75" x14ac:dyDescent="0.25">
      <c r="A55" s="82"/>
      <c r="B55" s="82"/>
      <c r="C55" s="82"/>
      <c r="D55" s="82"/>
      <c r="E55" s="82"/>
      <c r="F55" s="82"/>
      <c r="G55" s="82"/>
    </row>
    <row r="56" spans="1:7" ht="15.75" x14ac:dyDescent="0.25">
      <c r="A56" s="3"/>
      <c r="B56" s="4"/>
      <c r="C56" s="4"/>
      <c r="D56" s="4"/>
      <c r="E56" s="4"/>
      <c r="F56" s="4"/>
      <c r="G56" s="5" t="s">
        <v>22</v>
      </c>
    </row>
    <row r="57" spans="1:7" ht="15.75" x14ac:dyDescent="0.25">
      <c r="A57" s="70" t="s">
        <v>5</v>
      </c>
      <c r="B57" s="71" t="s">
        <v>6</v>
      </c>
      <c r="C57" s="72"/>
      <c r="D57" s="72"/>
      <c r="E57" s="72"/>
      <c r="F57" s="72"/>
      <c r="G57" s="72"/>
    </row>
    <row r="58" spans="1:7" ht="15.75" x14ac:dyDescent="0.25">
      <c r="A58" s="70"/>
      <c r="B58" s="7" t="s">
        <v>7</v>
      </c>
      <c r="C58" s="8" t="s">
        <v>8</v>
      </c>
      <c r="D58" s="8" t="s">
        <v>8</v>
      </c>
      <c r="E58" s="8" t="s">
        <v>14</v>
      </c>
      <c r="F58" s="8" t="s">
        <v>19</v>
      </c>
      <c r="G58" s="8" t="s">
        <v>7</v>
      </c>
    </row>
    <row r="59" spans="1:7" ht="15.75" x14ac:dyDescent="0.25">
      <c r="A59" s="70"/>
      <c r="B59" s="7" t="s">
        <v>9</v>
      </c>
      <c r="C59" s="7" t="s">
        <v>11</v>
      </c>
      <c r="D59" s="7" t="s">
        <v>13</v>
      </c>
      <c r="E59" s="7" t="s">
        <v>15</v>
      </c>
      <c r="F59" s="7"/>
      <c r="G59" s="7" t="s">
        <v>20</v>
      </c>
    </row>
    <row r="60" spans="1:7" ht="15.75" x14ac:dyDescent="0.25">
      <c r="A60" s="70"/>
      <c r="B60" s="9" t="s">
        <v>10</v>
      </c>
      <c r="C60" s="9" t="s">
        <v>12</v>
      </c>
      <c r="D60" s="9" t="s">
        <v>17</v>
      </c>
      <c r="E60" s="9" t="s">
        <v>16</v>
      </c>
      <c r="F60" s="9" t="s">
        <v>18</v>
      </c>
      <c r="G60" s="9" t="s">
        <v>21</v>
      </c>
    </row>
    <row r="61" spans="1:7" ht="15.75" x14ac:dyDescent="0.25">
      <c r="A61" s="10"/>
      <c r="B61" s="8"/>
      <c r="C61" s="8"/>
      <c r="D61" s="8"/>
      <c r="E61" s="8"/>
      <c r="F61" s="8"/>
      <c r="G61" s="8"/>
    </row>
    <row r="62" spans="1:7" x14ac:dyDescent="0.2">
      <c r="A62" s="1" t="s">
        <v>25</v>
      </c>
      <c r="B62" s="11"/>
      <c r="C62" s="11"/>
      <c r="D62" s="11"/>
      <c r="E62" s="11"/>
      <c r="F62" s="11"/>
      <c r="G62" s="11"/>
    </row>
    <row r="63" spans="1:7" x14ac:dyDescent="0.2">
      <c r="A63" s="1" t="s">
        <v>24</v>
      </c>
      <c r="B63" s="11"/>
      <c r="C63" s="11"/>
      <c r="D63" s="11"/>
      <c r="E63" s="11"/>
      <c r="F63" s="11"/>
      <c r="G63" s="11"/>
    </row>
    <row r="64" spans="1:7" x14ac:dyDescent="0.2">
      <c r="A64" s="1" t="s">
        <v>23</v>
      </c>
      <c r="B64" s="11"/>
      <c r="C64" s="11"/>
      <c r="D64" s="11"/>
      <c r="E64" s="11"/>
      <c r="F64" s="11"/>
      <c r="G64" s="11"/>
    </row>
    <row r="65" spans="1:8" x14ac:dyDescent="0.2">
      <c r="A65" s="1" t="s">
        <v>29</v>
      </c>
      <c r="B65" s="11"/>
      <c r="C65" s="11"/>
      <c r="D65" s="11"/>
      <c r="E65" s="11"/>
      <c r="F65" s="11"/>
      <c r="G65" s="11"/>
    </row>
    <row r="66" spans="1:8" ht="15.75" x14ac:dyDescent="0.25">
      <c r="A66" s="12" t="s">
        <v>26</v>
      </c>
      <c r="B66" s="13"/>
      <c r="C66" s="13"/>
      <c r="D66" s="13"/>
      <c r="E66" s="13"/>
      <c r="F66" s="13"/>
      <c r="G66" s="13"/>
    </row>
    <row r="67" spans="1:8" x14ac:dyDescent="0.2">
      <c r="A67" s="1" t="s">
        <v>27</v>
      </c>
      <c r="B67" s="11"/>
      <c r="C67" s="11"/>
      <c r="D67" s="11"/>
      <c r="E67" s="11"/>
      <c r="F67" s="11"/>
      <c r="G67" s="11"/>
    </row>
    <row r="68" spans="1:8" x14ac:dyDescent="0.2">
      <c r="A68" s="1" t="s">
        <v>28</v>
      </c>
      <c r="B68" s="11"/>
      <c r="C68" s="11"/>
      <c r="D68" s="11"/>
      <c r="E68" s="11"/>
      <c r="F68" s="11"/>
      <c r="G68" s="11"/>
    </row>
    <row r="69" spans="1:8" ht="15.75" x14ac:dyDescent="0.25">
      <c r="A69" s="12" t="s">
        <v>26</v>
      </c>
      <c r="B69" s="13"/>
      <c r="C69" s="13"/>
      <c r="D69" s="13"/>
      <c r="E69" s="13"/>
      <c r="F69" s="13"/>
      <c r="G69" s="13"/>
    </row>
    <row r="70" spans="1:8" x14ac:dyDescent="0.2">
      <c r="B70" s="15"/>
      <c r="C70" s="15"/>
      <c r="D70" s="15"/>
      <c r="E70" s="15"/>
      <c r="F70" s="15"/>
      <c r="G70" s="15"/>
    </row>
    <row r="71" spans="1:8" ht="15.75" x14ac:dyDescent="0.25">
      <c r="A71" s="16" t="s">
        <v>2</v>
      </c>
      <c r="B71" s="17"/>
      <c r="C71" s="17"/>
      <c r="D71" s="17"/>
      <c r="E71" s="17"/>
      <c r="F71" s="17"/>
      <c r="G71" s="17"/>
    </row>
    <row r="72" spans="1:8" ht="15.75" x14ac:dyDescent="0.25">
      <c r="A72" s="56" t="s">
        <v>61</v>
      </c>
      <c r="G72" s="38"/>
    </row>
    <row r="73" spans="1:8" x14ac:dyDescent="0.2">
      <c r="A73" s="83" t="s">
        <v>82</v>
      </c>
      <c r="B73" s="83"/>
      <c r="C73" s="83"/>
      <c r="D73" s="83"/>
      <c r="E73" s="83"/>
      <c r="F73" s="83"/>
      <c r="G73" s="83"/>
    </row>
    <row r="78" spans="1:8" ht="15.75" x14ac:dyDescent="0.25">
      <c r="A78" s="77" t="s">
        <v>58</v>
      </c>
      <c r="B78" s="77"/>
      <c r="C78" s="77"/>
      <c r="D78" s="77"/>
      <c r="E78" s="77"/>
      <c r="F78" s="77"/>
      <c r="G78" s="77"/>
    </row>
    <row r="79" spans="1:8" ht="15.75" x14ac:dyDescent="0.25">
      <c r="A79" s="80" t="s">
        <v>66</v>
      </c>
      <c r="B79" s="80"/>
      <c r="C79" s="80"/>
      <c r="D79" s="80"/>
      <c r="E79" s="80"/>
      <c r="F79" s="80"/>
      <c r="G79" s="80"/>
      <c r="H79" s="50"/>
    </row>
    <row r="80" spans="1:8" ht="15.75" x14ac:dyDescent="0.25">
      <c r="A80" s="82"/>
      <c r="B80" s="82"/>
      <c r="C80" s="82"/>
      <c r="D80" s="82"/>
      <c r="E80" s="82"/>
      <c r="F80" s="82"/>
      <c r="G80" s="82"/>
      <c r="H80" s="51"/>
    </row>
    <row r="81" spans="1:8" ht="15.75" x14ac:dyDescent="0.25">
      <c r="A81" s="52"/>
      <c r="B81" s="4"/>
      <c r="C81" s="4"/>
      <c r="D81" s="4"/>
      <c r="E81" s="4"/>
      <c r="F81" s="4"/>
      <c r="G81" s="5" t="s">
        <v>48</v>
      </c>
    </row>
    <row r="82" spans="1:8" ht="15.75" x14ac:dyDescent="0.25">
      <c r="A82" s="90" t="s">
        <v>5</v>
      </c>
      <c r="B82" s="74" t="s">
        <v>6</v>
      </c>
      <c r="C82" s="76"/>
      <c r="D82" s="76"/>
      <c r="E82" s="76"/>
      <c r="F82" s="76"/>
      <c r="G82" s="76"/>
      <c r="H82" s="49"/>
    </row>
    <row r="83" spans="1:8" ht="15.75" x14ac:dyDescent="0.25">
      <c r="A83" s="90"/>
      <c r="B83" s="25" t="s">
        <v>7</v>
      </c>
      <c r="C83" s="25" t="s">
        <v>8</v>
      </c>
      <c r="D83" s="25" t="s">
        <v>8</v>
      </c>
      <c r="E83" s="25" t="s">
        <v>14</v>
      </c>
      <c r="F83" s="25" t="s">
        <v>19</v>
      </c>
      <c r="G83" s="8" t="s">
        <v>7</v>
      </c>
      <c r="H83" s="49"/>
    </row>
    <row r="84" spans="1:8" ht="15.75" x14ac:dyDescent="0.25">
      <c r="A84" s="90"/>
      <c r="B84" s="25" t="s">
        <v>9</v>
      </c>
      <c r="C84" s="25" t="s">
        <v>11</v>
      </c>
      <c r="D84" s="25" t="s">
        <v>13</v>
      </c>
      <c r="E84" s="25" t="s">
        <v>15</v>
      </c>
      <c r="F84" s="25"/>
      <c r="G84" s="7" t="s">
        <v>20</v>
      </c>
      <c r="H84" s="49"/>
    </row>
    <row r="85" spans="1:8" ht="15.75" x14ac:dyDescent="0.25">
      <c r="A85" s="91"/>
      <c r="B85" s="26" t="s">
        <v>10</v>
      </c>
      <c r="C85" s="26" t="s">
        <v>12</v>
      </c>
      <c r="D85" s="26" t="s">
        <v>17</v>
      </c>
      <c r="E85" s="26" t="s">
        <v>16</v>
      </c>
      <c r="F85" s="26" t="s">
        <v>18</v>
      </c>
      <c r="G85" s="18" t="s">
        <v>21</v>
      </c>
      <c r="H85" s="59"/>
    </row>
    <row r="86" spans="1:8" ht="15.75" x14ac:dyDescent="0.25">
      <c r="A86" s="53"/>
      <c r="B86" s="25"/>
      <c r="C86" s="25"/>
      <c r="D86" s="25"/>
      <c r="E86" s="25"/>
      <c r="F86" s="25"/>
      <c r="G86" s="7"/>
      <c r="H86" s="49"/>
    </row>
    <row r="87" spans="1:8" x14ac:dyDescent="0.2">
      <c r="A87" s="54" t="s">
        <v>25</v>
      </c>
      <c r="B87" s="11"/>
      <c r="C87" s="11"/>
      <c r="D87" s="11"/>
      <c r="E87" s="11"/>
      <c r="F87" s="11"/>
      <c r="G87" s="11"/>
      <c r="H87" s="60"/>
    </row>
    <row r="88" spans="1:8" x14ac:dyDescent="0.2">
      <c r="A88" s="54" t="s">
        <v>24</v>
      </c>
      <c r="B88" s="11"/>
      <c r="C88" s="11"/>
      <c r="D88" s="11"/>
      <c r="E88" s="11"/>
      <c r="F88" s="11"/>
      <c r="G88" s="11"/>
      <c r="H88" s="60"/>
    </row>
    <row r="89" spans="1:8" x14ac:dyDescent="0.2">
      <c r="A89" s="54" t="s">
        <v>23</v>
      </c>
      <c r="B89" s="11"/>
      <c r="C89" s="11"/>
      <c r="D89" s="11"/>
      <c r="E89" s="11"/>
      <c r="F89" s="11"/>
      <c r="G89" s="11"/>
      <c r="H89" s="60"/>
    </row>
    <row r="90" spans="1:8" x14ac:dyDescent="0.2">
      <c r="A90" s="54" t="s">
        <v>29</v>
      </c>
      <c r="B90" s="11"/>
      <c r="C90" s="11"/>
      <c r="D90" s="11"/>
      <c r="E90" s="11"/>
      <c r="F90" s="11"/>
      <c r="G90" s="11"/>
      <c r="H90" s="60"/>
    </row>
    <row r="91" spans="1:8" ht="15.75" x14ac:dyDescent="0.25">
      <c r="A91" s="50" t="s">
        <v>26</v>
      </c>
      <c r="B91" s="13"/>
      <c r="C91" s="13"/>
      <c r="D91" s="13"/>
      <c r="E91" s="13"/>
      <c r="F91" s="13"/>
      <c r="G91" s="13"/>
      <c r="H91" s="60"/>
    </row>
    <row r="92" spans="1:8" x14ac:dyDescent="0.2">
      <c r="A92" s="54" t="s">
        <v>27</v>
      </c>
      <c r="B92" s="11"/>
      <c r="C92" s="11"/>
      <c r="D92" s="11"/>
      <c r="E92" s="11"/>
      <c r="F92" s="11"/>
      <c r="G92" s="11"/>
      <c r="H92" s="60"/>
    </row>
    <row r="93" spans="1:8" x14ac:dyDescent="0.2">
      <c r="A93" s="54" t="s">
        <v>28</v>
      </c>
      <c r="B93" s="11"/>
      <c r="C93" s="11"/>
      <c r="D93" s="11"/>
      <c r="E93" s="11"/>
      <c r="F93" s="11"/>
      <c r="G93" s="11"/>
      <c r="H93" s="60"/>
    </row>
    <row r="94" spans="1:8" ht="15.75" x14ac:dyDescent="0.25">
      <c r="A94" s="50" t="s">
        <v>26</v>
      </c>
      <c r="B94" s="13"/>
      <c r="C94" s="13"/>
      <c r="D94" s="13"/>
      <c r="E94" s="13"/>
      <c r="F94" s="13"/>
      <c r="G94" s="13"/>
      <c r="H94" s="60"/>
    </row>
    <row r="95" spans="1:8" ht="15.75" x14ac:dyDescent="0.25">
      <c r="A95" s="55" t="s">
        <v>2</v>
      </c>
      <c r="B95" s="17"/>
      <c r="C95" s="17"/>
      <c r="D95" s="17"/>
      <c r="E95" s="17"/>
      <c r="F95" s="17"/>
      <c r="G95" s="17"/>
      <c r="H95" s="58"/>
    </row>
    <row r="96" spans="1:8" ht="15.75" x14ac:dyDescent="0.25">
      <c r="A96" s="56" t="s">
        <v>61</v>
      </c>
      <c r="H96" s="51"/>
    </row>
    <row r="97" spans="1:8" x14ac:dyDescent="0.2">
      <c r="A97" s="83" t="s">
        <v>67</v>
      </c>
      <c r="B97" s="83"/>
      <c r="C97" s="83"/>
      <c r="D97" s="83"/>
      <c r="E97" s="83"/>
      <c r="F97" s="83"/>
      <c r="G97" s="83"/>
      <c r="H97" s="51"/>
    </row>
    <row r="98" spans="1:8" x14ac:dyDescent="0.2">
      <c r="A98" s="57"/>
      <c r="B98" s="57"/>
      <c r="C98" s="57"/>
      <c r="D98" s="57"/>
      <c r="E98" s="57"/>
      <c r="F98" s="57"/>
      <c r="G98" s="57"/>
      <c r="H98" s="51"/>
    </row>
    <row r="99" spans="1:8" x14ac:dyDescent="0.2">
      <c r="A99" s="57"/>
      <c r="B99" s="57"/>
      <c r="C99" s="57"/>
      <c r="D99" s="57"/>
      <c r="E99" s="57"/>
      <c r="F99" s="57"/>
      <c r="G99" s="57"/>
      <c r="H99" s="51"/>
    </row>
    <row r="100" spans="1:8" x14ac:dyDescent="0.2">
      <c r="B100" s="22"/>
      <c r="C100" s="22"/>
      <c r="D100" s="22"/>
    </row>
    <row r="101" spans="1:8" x14ac:dyDescent="0.2">
      <c r="B101" s="22"/>
      <c r="C101" s="22"/>
      <c r="D101" s="22"/>
    </row>
    <row r="102" spans="1:8" ht="15.75" x14ac:dyDescent="0.25">
      <c r="A102" s="77" t="s">
        <v>58</v>
      </c>
      <c r="B102" s="77"/>
      <c r="C102" s="77"/>
      <c r="D102" s="77"/>
      <c r="E102" s="77"/>
      <c r="F102" s="77"/>
      <c r="G102" s="77"/>
      <c r="H102" s="23"/>
    </row>
    <row r="103" spans="1:8" ht="15.75" x14ac:dyDescent="0.25">
      <c r="A103" s="80" t="s">
        <v>83</v>
      </c>
      <c r="B103" s="80"/>
      <c r="C103" s="80"/>
      <c r="D103" s="80"/>
      <c r="E103" s="80"/>
      <c r="F103" s="80"/>
      <c r="G103" s="80"/>
      <c r="H103" s="23"/>
    </row>
    <row r="104" spans="1:8" ht="15.75" x14ac:dyDescent="0.25">
      <c r="A104" s="3"/>
      <c r="B104" s="4"/>
      <c r="C104" s="4"/>
      <c r="D104" s="4"/>
      <c r="E104" s="4"/>
      <c r="F104" s="5" t="s">
        <v>48</v>
      </c>
      <c r="G104" s="23"/>
      <c r="H104" s="39"/>
    </row>
    <row r="105" spans="1:8" ht="15.75" x14ac:dyDescent="0.25">
      <c r="A105" s="70" t="s">
        <v>5</v>
      </c>
      <c r="B105" s="74" t="s">
        <v>6</v>
      </c>
      <c r="C105" s="76"/>
      <c r="D105" s="76"/>
      <c r="E105" s="76"/>
      <c r="F105" s="76"/>
      <c r="G105" s="61"/>
      <c r="H105" s="23"/>
    </row>
    <row r="106" spans="1:8" ht="47.25" customHeight="1" x14ac:dyDescent="0.25">
      <c r="A106" s="70"/>
      <c r="B106" s="84" t="s">
        <v>84</v>
      </c>
      <c r="C106" s="84" t="s">
        <v>68</v>
      </c>
      <c r="D106" s="84" t="s">
        <v>85</v>
      </c>
      <c r="E106" s="84" t="s">
        <v>69</v>
      </c>
      <c r="F106" s="87" t="s">
        <v>70</v>
      </c>
      <c r="G106" s="49"/>
      <c r="H106" s="49"/>
    </row>
    <row r="107" spans="1:8" ht="15.75" x14ac:dyDescent="0.25">
      <c r="A107" s="70"/>
      <c r="B107" s="85"/>
      <c r="C107" s="85"/>
      <c r="D107" s="85"/>
      <c r="E107" s="85"/>
      <c r="F107" s="88"/>
      <c r="G107" s="49"/>
      <c r="H107" s="49"/>
    </row>
    <row r="108" spans="1:8" ht="15.75" x14ac:dyDescent="0.25">
      <c r="A108" s="81"/>
      <c r="B108" s="86"/>
      <c r="C108" s="86"/>
      <c r="D108" s="86"/>
      <c r="E108" s="86"/>
      <c r="F108" s="89"/>
      <c r="G108" s="59"/>
      <c r="H108" s="59"/>
    </row>
    <row r="109" spans="1:8" ht="15.75" x14ac:dyDescent="0.25">
      <c r="A109" s="32"/>
      <c r="B109" s="25"/>
      <c r="C109" s="25"/>
      <c r="D109" s="25"/>
      <c r="E109" s="25"/>
      <c r="G109" s="49"/>
      <c r="H109" s="58"/>
    </row>
    <row r="110" spans="1:8" x14ac:dyDescent="0.2">
      <c r="A110" s="1" t="s">
        <v>25</v>
      </c>
      <c r="B110" s="27"/>
      <c r="C110" s="27"/>
      <c r="D110" s="27"/>
      <c r="E110" s="27"/>
      <c r="F110" s="11"/>
      <c r="G110" s="60"/>
      <c r="H110" s="60"/>
    </row>
    <row r="111" spans="1:8" x14ac:dyDescent="0.2">
      <c r="A111" s="1" t="s">
        <v>24</v>
      </c>
      <c r="B111" s="27"/>
      <c r="C111" s="27"/>
      <c r="D111" s="27"/>
      <c r="E111" s="27"/>
      <c r="F111" s="11"/>
      <c r="G111" s="60"/>
      <c r="H111" s="60"/>
    </row>
    <row r="112" spans="1:8" x14ac:dyDescent="0.2">
      <c r="A112" s="1" t="s">
        <v>23</v>
      </c>
      <c r="B112" s="27"/>
      <c r="C112" s="27"/>
      <c r="D112" s="27"/>
      <c r="E112" s="27"/>
      <c r="F112" s="11"/>
      <c r="G112" s="60"/>
      <c r="H112" s="60"/>
    </row>
    <row r="113" spans="1:8" x14ac:dyDescent="0.2">
      <c r="A113" s="1" t="s">
        <v>29</v>
      </c>
      <c r="B113" s="27"/>
      <c r="C113" s="27"/>
      <c r="D113" s="27"/>
      <c r="E113" s="27"/>
      <c r="F113" s="11"/>
      <c r="G113" s="60"/>
      <c r="H113" s="60"/>
    </row>
    <row r="114" spans="1:8" ht="15.75" x14ac:dyDescent="0.25">
      <c r="A114" s="12" t="s">
        <v>26</v>
      </c>
      <c r="B114" s="28"/>
      <c r="C114" s="28"/>
      <c r="D114" s="28"/>
      <c r="E114" s="28"/>
      <c r="F114" s="13"/>
      <c r="G114" s="58"/>
      <c r="H114" s="58"/>
    </row>
    <row r="115" spans="1:8" x14ac:dyDescent="0.2">
      <c r="A115" s="1" t="s">
        <v>27</v>
      </c>
      <c r="B115" s="27"/>
      <c r="C115" s="27"/>
      <c r="D115" s="27"/>
      <c r="E115" s="27"/>
      <c r="F115" s="11"/>
      <c r="G115" s="60"/>
      <c r="H115" s="60"/>
    </row>
    <row r="116" spans="1:8" x14ac:dyDescent="0.2">
      <c r="A116" s="1" t="s">
        <v>28</v>
      </c>
      <c r="B116" s="27"/>
      <c r="C116" s="27"/>
      <c r="D116" s="27"/>
      <c r="E116" s="27"/>
      <c r="F116" s="11"/>
      <c r="G116" s="60"/>
      <c r="H116" s="60"/>
    </row>
    <row r="117" spans="1:8" ht="15.75" x14ac:dyDescent="0.25">
      <c r="A117" s="12" t="s">
        <v>26</v>
      </c>
      <c r="B117" s="28"/>
      <c r="C117" s="28"/>
      <c r="D117" s="28"/>
      <c r="E117" s="28"/>
      <c r="F117" s="13"/>
      <c r="G117" s="58"/>
      <c r="H117" s="58"/>
    </row>
    <row r="118" spans="1:8" ht="15.75" x14ac:dyDescent="0.25">
      <c r="A118" s="3"/>
      <c r="B118" s="46"/>
      <c r="C118" s="46"/>
      <c r="D118" s="46"/>
      <c r="E118" s="46"/>
      <c r="F118" s="20"/>
      <c r="G118" s="40"/>
      <c r="H118" s="58"/>
    </row>
    <row r="119" spans="1:8" ht="15.75" x14ac:dyDescent="0.25">
      <c r="A119" s="16" t="s">
        <v>52</v>
      </c>
      <c r="B119" s="46"/>
      <c r="C119" s="46"/>
      <c r="D119" s="46"/>
      <c r="E119" s="46"/>
      <c r="F119" s="20"/>
      <c r="G119" s="40"/>
      <c r="H119" s="58"/>
    </row>
    <row r="120" spans="1:8" ht="15.75" x14ac:dyDescent="0.25">
      <c r="A120" s="21" t="s">
        <v>38</v>
      </c>
      <c r="G120" s="38"/>
      <c r="H120" s="23"/>
    </row>
    <row r="121" spans="1:8" x14ac:dyDescent="0.2">
      <c r="A121" s="79" t="s">
        <v>86</v>
      </c>
      <c r="B121" s="79"/>
      <c r="C121" s="79"/>
      <c r="D121" s="79"/>
      <c r="E121" s="79"/>
      <c r="F121" s="79"/>
      <c r="G121" s="79"/>
      <c r="H121" s="23"/>
    </row>
    <row r="122" spans="1:8" x14ac:dyDescent="0.2">
      <c r="A122" s="68" t="s">
        <v>39</v>
      </c>
      <c r="B122" s="68"/>
      <c r="C122" s="68"/>
      <c r="D122" s="68"/>
      <c r="E122" s="68"/>
      <c r="F122" s="68"/>
      <c r="G122" s="68"/>
      <c r="H122" s="23"/>
    </row>
    <row r="123" spans="1:8" x14ac:dyDescent="0.2">
      <c r="A123" s="68" t="s">
        <v>46</v>
      </c>
      <c r="B123" s="68"/>
      <c r="C123" s="68"/>
      <c r="D123" s="68"/>
      <c r="E123" s="68"/>
      <c r="F123" s="68"/>
      <c r="G123" s="68"/>
      <c r="H123" s="29"/>
    </row>
    <row r="124" spans="1:8" x14ac:dyDescent="0.2">
      <c r="A124" s="1" t="s">
        <v>90</v>
      </c>
    </row>
  </sheetData>
  <mergeCells count="38">
    <mergeCell ref="A79:G79"/>
    <mergeCell ref="A80:G80"/>
    <mergeCell ref="A82:A85"/>
    <mergeCell ref="A102:G102"/>
    <mergeCell ref="A103:G103"/>
    <mergeCell ref="C106:C108"/>
    <mergeCell ref="D106:D108"/>
    <mergeCell ref="E106:E108"/>
    <mergeCell ref="F106:F108"/>
    <mergeCell ref="B105:F105"/>
    <mergeCell ref="A10:G10"/>
    <mergeCell ref="A3:G3"/>
    <mergeCell ref="A4:G4"/>
    <mergeCell ref="A5:G5"/>
    <mergeCell ref="A8:G8"/>
    <mergeCell ref="A9:G9"/>
    <mergeCell ref="A12:A15"/>
    <mergeCell ref="B12:G12"/>
    <mergeCell ref="A29:A32"/>
    <mergeCell ref="B29:G29"/>
    <mergeCell ref="C30:D30"/>
    <mergeCell ref="E30:G30"/>
    <mergeCell ref="A121:G121"/>
    <mergeCell ref="A122:G122"/>
    <mergeCell ref="A123:G123"/>
    <mergeCell ref="A105:A108"/>
    <mergeCell ref="A47:G47"/>
    <mergeCell ref="A48:G48"/>
    <mergeCell ref="A53:G53"/>
    <mergeCell ref="A54:G54"/>
    <mergeCell ref="A55:G55"/>
    <mergeCell ref="A57:A60"/>
    <mergeCell ref="B57:G57"/>
    <mergeCell ref="A97:G97"/>
    <mergeCell ref="A73:G73"/>
    <mergeCell ref="A78:G78"/>
    <mergeCell ref="B82:G82"/>
    <mergeCell ref="B106:B108"/>
  </mergeCells>
  <pageMargins left="0.51181102362204722" right="0.51181102362204722" top="0.78740157480314965" bottom="0.78740157480314965" header="0.31496062992125984" footer="0.31496062992125984"/>
  <pageSetup paperSize="9" scale="50" fitToWidth="2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Plan11">
    <pageSetUpPr fitToPage="1"/>
  </sheetPr>
  <dimension ref="A2:L52"/>
  <sheetViews>
    <sheetView topLeftCell="A31" zoomScale="80" zoomScaleNormal="80" workbookViewId="0">
      <selection activeCell="B18" sqref="B18:G26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8" width="12.85546875" style="1" bestFit="1" customWidth="1"/>
    <col min="9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9" t="s">
        <v>59</v>
      </c>
      <c r="B3" s="69"/>
      <c r="C3" s="69"/>
      <c r="D3" s="69"/>
      <c r="E3" s="69"/>
      <c r="F3" s="69"/>
      <c r="G3" s="69"/>
    </row>
    <row r="4" spans="1:7" ht="15.75" x14ac:dyDescent="0.25">
      <c r="A4" s="69" t="s">
        <v>0</v>
      </c>
      <c r="B4" s="69"/>
      <c r="C4" s="69"/>
      <c r="D4" s="69"/>
      <c r="E4" s="69"/>
      <c r="F4" s="69"/>
      <c r="G4" s="69"/>
    </row>
    <row r="5" spans="1:7" ht="15.75" x14ac:dyDescent="0.25">
      <c r="A5" s="69" t="s">
        <v>55</v>
      </c>
      <c r="B5" s="69"/>
      <c r="C5" s="69"/>
      <c r="D5" s="69"/>
      <c r="E5" s="69"/>
      <c r="F5" s="69"/>
      <c r="G5" s="69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78">
        <v>45931</v>
      </c>
      <c r="B10" s="78"/>
      <c r="C10" s="78"/>
      <c r="D10" s="78"/>
      <c r="E10" s="78"/>
      <c r="F10" s="78"/>
      <c r="G10" s="78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75" x14ac:dyDescent="0.2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/>
      <c r="C17" s="66"/>
      <c r="D17" s="66"/>
      <c r="E17" s="66"/>
      <c r="F17" s="66"/>
      <c r="G17" s="66">
        <f t="shared" ref="G17:G23" si="0">B17-C17-D17-E17-F17</f>
        <v>0</v>
      </c>
    </row>
    <row r="18" spans="1:12" x14ac:dyDescent="0.2">
      <c r="A18" s="1" t="s">
        <v>24</v>
      </c>
      <c r="B18" s="11"/>
      <c r="C18" s="11"/>
      <c r="D18" s="11"/>
      <c r="E18" s="11"/>
      <c r="F18" s="11"/>
      <c r="G18" s="11">
        <f t="shared" si="0"/>
        <v>0</v>
      </c>
    </row>
    <row r="19" spans="1:12" x14ac:dyDescent="0.2">
      <c r="A19" s="1" t="s">
        <v>23</v>
      </c>
      <c r="B19" s="11"/>
      <c r="C19" s="11"/>
      <c r="D19" s="11"/>
      <c r="E19" s="11"/>
      <c r="F19" s="11"/>
      <c r="G19" s="11">
        <f t="shared" si="0"/>
        <v>0</v>
      </c>
    </row>
    <row r="20" spans="1:12" x14ac:dyDescent="0.2">
      <c r="A20" s="1" t="s">
        <v>29</v>
      </c>
      <c r="B20" s="11"/>
      <c r="C20" s="11"/>
      <c r="D20" s="11"/>
      <c r="E20" s="11"/>
      <c r="F20" s="11"/>
      <c r="G20" s="11">
        <f t="shared" si="0"/>
        <v>0</v>
      </c>
    </row>
    <row r="21" spans="1:12" s="14" customFormat="1" ht="15.75" x14ac:dyDescent="0.25">
      <c r="A21" s="12" t="s">
        <v>26</v>
      </c>
      <c r="B21" s="13">
        <f>SUM(B17:B20)</f>
        <v>0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0</v>
      </c>
      <c r="G21" s="13">
        <f>SUM(G17:G20)</f>
        <v>0</v>
      </c>
    </row>
    <row r="22" spans="1:12" x14ac:dyDescent="0.2">
      <c r="A22" s="1" t="s">
        <v>27</v>
      </c>
      <c r="B22" s="11"/>
      <c r="C22" s="11"/>
      <c r="D22" s="11"/>
      <c r="E22" s="11"/>
      <c r="F22" s="11"/>
      <c r="G22" s="11">
        <f t="shared" si="0"/>
        <v>0</v>
      </c>
    </row>
    <row r="23" spans="1:12" x14ac:dyDescent="0.2">
      <c r="A23" s="1" t="s">
        <v>28</v>
      </c>
      <c r="B23" s="11"/>
      <c r="C23" s="11"/>
      <c r="D23" s="11"/>
      <c r="E23" s="11"/>
      <c r="F23" s="11"/>
      <c r="G23" s="11">
        <f t="shared" si="0"/>
        <v>0</v>
      </c>
    </row>
    <row r="24" spans="1:12" s="14" customFormat="1" ht="15.75" x14ac:dyDescent="0.25">
      <c r="A24" s="12" t="s">
        <v>26</v>
      </c>
      <c r="B24" s="13">
        <f>SUM(B22:B23)</f>
        <v>0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0</v>
      </c>
      <c r="G24" s="13">
        <f t="shared" si="2"/>
        <v>0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0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0</v>
      </c>
      <c r="G26" s="17">
        <f t="shared" si="3"/>
        <v>0</v>
      </c>
      <c r="H26" s="44"/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0" t="s">
        <v>5</v>
      </c>
      <c r="B29" s="71" t="s">
        <v>6</v>
      </c>
      <c r="C29" s="72"/>
      <c r="D29" s="72"/>
      <c r="E29" s="92"/>
      <c r="F29" s="92"/>
      <c r="G29" s="92"/>
    </row>
    <row r="30" spans="1:12" ht="15.75" x14ac:dyDescent="0.2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75" x14ac:dyDescent="0.2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0</v>
      </c>
      <c r="C34" s="11">
        <f>21.5%*$G17</f>
        <v>0</v>
      </c>
      <c r="D34" s="11"/>
      <c r="E34" s="11">
        <f>1.8%*$G17</f>
        <v>0</v>
      </c>
      <c r="F34" s="11">
        <f t="shared" ref="F34:G36" si="4">0.6%*$G17</f>
        <v>0</v>
      </c>
      <c r="G34" s="11">
        <f t="shared" si="4"/>
        <v>0</v>
      </c>
    </row>
    <row r="35" spans="1:7" x14ac:dyDescent="0.2">
      <c r="A35" s="1" t="s">
        <v>24</v>
      </c>
      <c r="B35" s="11">
        <f>22.5%*$G18</f>
        <v>0</v>
      </c>
      <c r="C35" s="11">
        <f>21.5%*$G18</f>
        <v>0</v>
      </c>
      <c r="D35" s="11"/>
      <c r="E35" s="11">
        <f>1.8%*$G18</f>
        <v>0</v>
      </c>
      <c r="F35" s="11">
        <f t="shared" si="4"/>
        <v>0</v>
      </c>
      <c r="G35" s="11">
        <f t="shared" si="4"/>
        <v>0</v>
      </c>
    </row>
    <row r="36" spans="1:7" x14ac:dyDescent="0.2">
      <c r="A36" s="1" t="s">
        <v>23</v>
      </c>
      <c r="B36" s="11">
        <f>22.5%*$G19</f>
        <v>0</v>
      </c>
      <c r="C36" s="11">
        <f>21.5%*$G19</f>
        <v>0</v>
      </c>
      <c r="D36" s="11"/>
      <c r="E36" s="11">
        <f>1.8%*$G19</f>
        <v>0</v>
      </c>
      <c r="F36" s="11">
        <f t="shared" si="4"/>
        <v>0</v>
      </c>
      <c r="G36" s="11">
        <f t="shared" si="4"/>
        <v>0</v>
      </c>
    </row>
    <row r="37" spans="1:7" x14ac:dyDescent="0.2">
      <c r="A37" s="1" t="s">
        <v>29</v>
      </c>
      <c r="B37" s="11">
        <f>22.5%*$G20</f>
        <v>0</v>
      </c>
      <c r="C37" s="11">
        <f>21.5%*($G20)</f>
        <v>0</v>
      </c>
      <c r="D37" s="11"/>
      <c r="E37" s="11">
        <f>1.8%*($G20)</f>
        <v>0</v>
      </c>
      <c r="F37" s="11">
        <f>0.6%*($G20)</f>
        <v>0</v>
      </c>
      <c r="G37" s="11">
        <f>0.6%*($G20)</f>
        <v>0</v>
      </c>
    </row>
    <row r="38" spans="1:7" s="14" customFormat="1" ht="15.75" x14ac:dyDescent="0.25">
      <c r="A38" s="12" t="s">
        <v>26</v>
      </c>
      <c r="B38" s="13">
        <f>SUM(B34:B37)</f>
        <v>0</v>
      </c>
      <c r="C38" s="13">
        <f>SUM(C34:C37)</f>
        <v>0</v>
      </c>
      <c r="D38" s="13"/>
      <c r="E38" s="13">
        <f>SUM(E34:E37)</f>
        <v>0</v>
      </c>
      <c r="F38" s="13">
        <f>SUM(F34:F37)</f>
        <v>0</v>
      </c>
      <c r="G38" s="13">
        <f>SUM(G34:G37)</f>
        <v>0</v>
      </c>
    </row>
    <row r="39" spans="1:7" x14ac:dyDescent="0.2">
      <c r="A39" s="1" t="s">
        <v>27</v>
      </c>
      <c r="B39" s="11">
        <f>22.5%*$G22</f>
        <v>0</v>
      </c>
      <c r="C39" s="11">
        <f>21.5%*$G22</f>
        <v>0</v>
      </c>
      <c r="D39" s="11">
        <f>10%*$G22</f>
        <v>0</v>
      </c>
      <c r="E39" s="11">
        <f>1.8%*$G22</f>
        <v>0</v>
      </c>
      <c r="F39" s="11">
        <f>0.6%*$G22</f>
        <v>0</v>
      </c>
      <c r="G39" s="11">
        <f>0.6%*$G22</f>
        <v>0</v>
      </c>
    </row>
    <row r="40" spans="1:7" x14ac:dyDescent="0.2">
      <c r="A40" s="1" t="s">
        <v>28</v>
      </c>
      <c r="B40" s="11">
        <f>22.5%*$G23</f>
        <v>0</v>
      </c>
      <c r="C40" s="11">
        <f>21.5%*$G23</f>
        <v>0</v>
      </c>
      <c r="D40" s="11">
        <f>10%*$G23</f>
        <v>0</v>
      </c>
      <c r="E40" s="11">
        <f>1.8%*$G23</f>
        <v>0</v>
      </c>
      <c r="F40" s="11">
        <f>0.6%*$G23</f>
        <v>0</v>
      </c>
      <c r="G40" s="11">
        <f>0.6%*$G23</f>
        <v>0</v>
      </c>
    </row>
    <row r="41" spans="1:7" s="14" customFormat="1" ht="15.75" x14ac:dyDescent="0.25">
      <c r="A41" s="12" t="s">
        <v>26</v>
      </c>
      <c r="B41" s="13">
        <f>22.5%*$G24</f>
        <v>0</v>
      </c>
      <c r="C41" s="13">
        <f>SUM(C39:C40)</f>
        <v>0</v>
      </c>
      <c r="D41" s="13">
        <f>SUM(D39:D40)</f>
        <v>0</v>
      </c>
      <c r="E41" s="13">
        <f>SUM(E39:E40)</f>
        <v>0</v>
      </c>
      <c r="F41" s="13">
        <f>SUM(F39:F40)</f>
        <v>0</v>
      </c>
      <c r="G41" s="13">
        <f>SUM(G39:G40)</f>
        <v>0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0</v>
      </c>
      <c r="C43" s="11">
        <f>(C38+C41)*0.2</f>
        <v>0</v>
      </c>
      <c r="D43" s="11">
        <f>(D38+D41)*0.2</f>
        <v>0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0</v>
      </c>
      <c r="C45" s="17">
        <f t="shared" si="5"/>
        <v>0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</row>
    <row r="46" spans="1:7" ht="15.75" x14ac:dyDescent="0.25">
      <c r="A46" s="21" t="s">
        <v>38</v>
      </c>
    </row>
    <row r="47" spans="1:7" x14ac:dyDescent="0.2">
      <c r="A47" s="68" t="s">
        <v>64</v>
      </c>
      <c r="B47" s="68"/>
      <c r="C47" s="68"/>
      <c r="D47" s="68"/>
      <c r="E47" s="68"/>
      <c r="F47" s="68"/>
      <c r="G47" s="68"/>
    </row>
    <row r="48" spans="1:7" x14ac:dyDescent="0.2">
      <c r="A48" s="68" t="s">
        <v>39</v>
      </c>
      <c r="B48" s="68"/>
      <c r="C48" s="68"/>
      <c r="D48" s="68"/>
      <c r="E48" s="68"/>
      <c r="F48" s="68"/>
      <c r="G48" s="68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47:G47"/>
    <mergeCell ref="A48:G48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</mergeCells>
  <pageMargins left="0.511811024" right="0.511811024" top="0.78740157499999996" bottom="0.78740157499999996" header="0.31496062000000002" footer="0.31496062000000002"/>
  <pageSetup paperSize="9" scale="51" fitToHeight="0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Plan12">
    <pageSetUpPr fitToPage="1"/>
  </sheetPr>
  <dimension ref="A2:L52"/>
  <sheetViews>
    <sheetView topLeftCell="A22" zoomScale="75" zoomScaleNormal="75" workbookViewId="0">
      <selection activeCell="B18" sqref="B18:G26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9" t="s">
        <v>59</v>
      </c>
      <c r="B3" s="69"/>
      <c r="C3" s="69"/>
      <c r="D3" s="69"/>
      <c r="E3" s="69"/>
      <c r="F3" s="69"/>
      <c r="G3" s="69"/>
    </row>
    <row r="4" spans="1:7" ht="15.75" x14ac:dyDescent="0.25">
      <c r="A4" s="69" t="s">
        <v>0</v>
      </c>
      <c r="B4" s="69"/>
      <c r="C4" s="69"/>
      <c r="D4" s="69"/>
      <c r="E4" s="69"/>
      <c r="F4" s="69"/>
      <c r="G4" s="69"/>
    </row>
    <row r="5" spans="1:7" ht="15.75" x14ac:dyDescent="0.25">
      <c r="A5" s="69" t="s">
        <v>55</v>
      </c>
      <c r="B5" s="69"/>
      <c r="C5" s="69"/>
      <c r="D5" s="69"/>
      <c r="E5" s="69"/>
      <c r="F5" s="69"/>
      <c r="G5" s="69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78">
        <v>45962</v>
      </c>
      <c r="B10" s="78"/>
      <c r="C10" s="78"/>
      <c r="D10" s="78"/>
      <c r="E10" s="78"/>
      <c r="F10" s="78"/>
      <c r="G10" s="78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75" x14ac:dyDescent="0.2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/>
      <c r="C17" s="66"/>
      <c r="D17" s="66"/>
      <c r="E17" s="66"/>
      <c r="F17" s="66"/>
      <c r="G17" s="66">
        <f t="shared" ref="G17:G23" si="0">B17-C17-D17-E17-F17</f>
        <v>0</v>
      </c>
    </row>
    <row r="18" spans="1:12" x14ac:dyDescent="0.2">
      <c r="A18" s="1" t="s">
        <v>24</v>
      </c>
      <c r="B18" s="11"/>
      <c r="C18" s="11"/>
      <c r="D18" s="11"/>
      <c r="E18" s="11"/>
      <c r="F18" s="11"/>
      <c r="G18" s="11">
        <f t="shared" si="0"/>
        <v>0</v>
      </c>
    </row>
    <row r="19" spans="1:12" x14ac:dyDescent="0.2">
      <c r="A19" s="1" t="s">
        <v>23</v>
      </c>
      <c r="B19" s="11"/>
      <c r="C19" s="11"/>
      <c r="D19" s="11"/>
      <c r="E19" s="11"/>
      <c r="F19" s="11"/>
      <c r="G19" s="11">
        <f t="shared" si="0"/>
        <v>0</v>
      </c>
    </row>
    <row r="20" spans="1:12" x14ac:dyDescent="0.2">
      <c r="A20" s="1" t="s">
        <v>29</v>
      </c>
      <c r="B20" s="11"/>
      <c r="C20" s="11"/>
      <c r="D20" s="11"/>
      <c r="E20" s="11"/>
      <c r="F20" s="11"/>
      <c r="G20" s="11">
        <f t="shared" si="0"/>
        <v>0</v>
      </c>
    </row>
    <row r="21" spans="1:12" s="14" customFormat="1" ht="15.75" x14ac:dyDescent="0.25">
      <c r="A21" s="12" t="s">
        <v>26</v>
      </c>
      <c r="B21" s="13">
        <f>SUM(B17:B20)</f>
        <v>0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0</v>
      </c>
      <c r="G21" s="13">
        <f>SUM(G17:G20)</f>
        <v>0</v>
      </c>
    </row>
    <row r="22" spans="1:12" x14ac:dyDescent="0.2">
      <c r="A22" s="1" t="s">
        <v>27</v>
      </c>
      <c r="B22" s="11"/>
      <c r="C22" s="11"/>
      <c r="D22" s="11"/>
      <c r="E22" s="11"/>
      <c r="F22" s="11"/>
      <c r="G22" s="11">
        <f t="shared" si="0"/>
        <v>0</v>
      </c>
    </row>
    <row r="23" spans="1:12" x14ac:dyDescent="0.2">
      <c r="A23" s="1" t="s">
        <v>28</v>
      </c>
      <c r="B23" s="11"/>
      <c r="C23" s="11"/>
      <c r="D23" s="11"/>
      <c r="E23" s="11"/>
      <c r="F23" s="11"/>
      <c r="G23" s="11">
        <f t="shared" si="0"/>
        <v>0</v>
      </c>
    </row>
    <row r="24" spans="1:12" s="14" customFormat="1" ht="15.75" x14ac:dyDescent="0.25">
      <c r="A24" s="12" t="s">
        <v>26</v>
      </c>
      <c r="B24" s="13">
        <f>SUM(B22:B23)</f>
        <v>0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0</v>
      </c>
      <c r="G24" s="13">
        <f t="shared" si="2"/>
        <v>0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0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0</v>
      </c>
      <c r="G26" s="17">
        <f t="shared" si="3"/>
        <v>0</v>
      </c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0" t="s">
        <v>5</v>
      </c>
      <c r="B29" s="71" t="s">
        <v>6</v>
      </c>
      <c r="C29" s="72"/>
      <c r="D29" s="72"/>
      <c r="E29" s="73"/>
      <c r="F29" s="73"/>
      <c r="G29" s="73"/>
    </row>
    <row r="30" spans="1:12" ht="15.75" x14ac:dyDescent="0.2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75" x14ac:dyDescent="0.2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0</v>
      </c>
      <c r="C34" s="11">
        <f>21.5%*$G17</f>
        <v>0</v>
      </c>
      <c r="D34" s="11"/>
      <c r="E34" s="11">
        <f>1.8%*$G17</f>
        <v>0</v>
      </c>
      <c r="F34" s="11">
        <f t="shared" ref="F34:G36" si="4">0.6%*$G17</f>
        <v>0</v>
      </c>
      <c r="G34" s="11">
        <f t="shared" si="4"/>
        <v>0</v>
      </c>
    </row>
    <row r="35" spans="1:7" x14ac:dyDescent="0.2">
      <c r="A35" s="1" t="s">
        <v>24</v>
      </c>
      <c r="B35" s="11">
        <f>22.5%*$G18</f>
        <v>0</v>
      </c>
      <c r="C35" s="11">
        <f>21.5%*$G18</f>
        <v>0</v>
      </c>
      <c r="D35" s="11"/>
      <c r="E35" s="11">
        <f>1.8%*$G18</f>
        <v>0</v>
      </c>
      <c r="F35" s="11">
        <f t="shared" si="4"/>
        <v>0</v>
      </c>
      <c r="G35" s="11">
        <f t="shared" si="4"/>
        <v>0</v>
      </c>
    </row>
    <row r="36" spans="1:7" x14ac:dyDescent="0.2">
      <c r="A36" s="1" t="s">
        <v>23</v>
      </c>
      <c r="B36" s="11">
        <f>22.5%*$G19</f>
        <v>0</v>
      </c>
      <c r="C36" s="11">
        <f>21.5%*$G19</f>
        <v>0</v>
      </c>
      <c r="D36" s="11"/>
      <c r="E36" s="11">
        <f>1.8%*$G19</f>
        <v>0</v>
      </c>
      <c r="F36" s="11">
        <f t="shared" si="4"/>
        <v>0</v>
      </c>
      <c r="G36" s="11">
        <f t="shared" si="4"/>
        <v>0</v>
      </c>
    </row>
    <row r="37" spans="1:7" x14ac:dyDescent="0.2">
      <c r="A37" s="1" t="s">
        <v>29</v>
      </c>
      <c r="B37" s="11">
        <f>22.5%*$G20</f>
        <v>0</v>
      </c>
      <c r="C37" s="11">
        <f>21.5%*($G20)</f>
        <v>0</v>
      </c>
      <c r="D37" s="11"/>
      <c r="E37" s="11">
        <f>1.8%*($G20)</f>
        <v>0</v>
      </c>
      <c r="F37" s="11">
        <f>0.6%*($G20)</f>
        <v>0</v>
      </c>
      <c r="G37" s="11">
        <f>0.6%*($G20)</f>
        <v>0</v>
      </c>
    </row>
    <row r="38" spans="1:7" s="14" customFormat="1" ht="15.75" x14ac:dyDescent="0.25">
      <c r="A38" s="12" t="s">
        <v>26</v>
      </c>
      <c r="B38" s="13">
        <f>SUM(B34:B37)</f>
        <v>0</v>
      </c>
      <c r="C38" s="13">
        <f>SUM(C34:C37)</f>
        <v>0</v>
      </c>
      <c r="D38" s="13"/>
      <c r="E38" s="13">
        <f>SUM(E34:E37)</f>
        <v>0</v>
      </c>
      <c r="F38" s="13">
        <f>SUM(F34:F37)</f>
        <v>0</v>
      </c>
      <c r="G38" s="13">
        <f>SUM(G34:G37)</f>
        <v>0</v>
      </c>
    </row>
    <row r="39" spans="1:7" x14ac:dyDescent="0.2">
      <c r="A39" s="1" t="s">
        <v>27</v>
      </c>
      <c r="B39" s="11">
        <f>22.5%*$G22</f>
        <v>0</v>
      </c>
      <c r="C39" s="11">
        <f>21.5%*$G22</f>
        <v>0</v>
      </c>
      <c r="D39" s="11">
        <f>10%*$G22</f>
        <v>0</v>
      </c>
      <c r="E39" s="11">
        <f>1.8%*$G22</f>
        <v>0</v>
      </c>
      <c r="F39" s="11">
        <f>0.6%*$G22</f>
        <v>0</v>
      </c>
      <c r="G39" s="11">
        <f>0.6%*$G22</f>
        <v>0</v>
      </c>
    </row>
    <row r="40" spans="1:7" x14ac:dyDescent="0.2">
      <c r="A40" s="1" t="s">
        <v>28</v>
      </c>
      <c r="B40" s="11">
        <f>22.5%*$G23</f>
        <v>0</v>
      </c>
      <c r="C40" s="11">
        <f>21.5%*$G23</f>
        <v>0</v>
      </c>
      <c r="D40" s="11">
        <f>10%*$G23</f>
        <v>0</v>
      </c>
      <c r="E40" s="11">
        <f>1.8%*$G23</f>
        <v>0</v>
      </c>
      <c r="F40" s="11">
        <f>0.6%*$G23</f>
        <v>0</v>
      </c>
      <c r="G40" s="11">
        <f>0.6%*$G23</f>
        <v>0</v>
      </c>
    </row>
    <row r="41" spans="1:7" s="14" customFormat="1" ht="15.75" x14ac:dyDescent="0.25">
      <c r="A41" s="12" t="s">
        <v>26</v>
      </c>
      <c r="B41" s="13">
        <f>22.5%*$G24</f>
        <v>0</v>
      </c>
      <c r="C41" s="13">
        <f>SUM(C39:C40)</f>
        <v>0</v>
      </c>
      <c r="D41" s="13">
        <f>SUM(D39:D40)</f>
        <v>0</v>
      </c>
      <c r="E41" s="13">
        <f>SUM(E39:E40)</f>
        <v>0</v>
      </c>
      <c r="F41" s="13">
        <f>SUM(F39:F40)</f>
        <v>0</v>
      </c>
      <c r="G41" s="13">
        <f>SUM(G39:G40)</f>
        <v>0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0</v>
      </c>
      <c r="C43" s="11">
        <f>(C38+C41)*0.2</f>
        <v>0</v>
      </c>
      <c r="D43" s="11">
        <f>(D38+D41)*0.2</f>
        <v>0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0</v>
      </c>
      <c r="C45" s="17">
        <f t="shared" si="5"/>
        <v>0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</row>
    <row r="46" spans="1:7" ht="15.75" x14ac:dyDescent="0.25">
      <c r="A46" s="21" t="s">
        <v>38</v>
      </c>
    </row>
    <row r="47" spans="1:7" x14ac:dyDescent="0.2">
      <c r="A47" s="68" t="s">
        <v>63</v>
      </c>
      <c r="B47" s="68"/>
      <c r="C47" s="68"/>
      <c r="D47" s="68"/>
      <c r="E47" s="68"/>
      <c r="F47" s="68"/>
      <c r="G47" s="68"/>
    </row>
    <row r="48" spans="1:7" x14ac:dyDescent="0.2">
      <c r="A48" s="68" t="s">
        <v>39</v>
      </c>
      <c r="B48" s="68"/>
      <c r="C48" s="68"/>
      <c r="D48" s="68"/>
      <c r="E48" s="68"/>
      <c r="F48" s="68"/>
      <c r="G48" s="68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47:G47"/>
    <mergeCell ref="A48:G48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</mergeCells>
  <pageMargins left="0.511811024" right="0.511811024" top="0.78740157499999996" bottom="0.78740157499999996" header="0.31496062000000002" footer="0.31496062000000002"/>
  <pageSetup paperSize="9" scale="51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Plan13">
    <pageSetUpPr fitToPage="1"/>
  </sheetPr>
  <dimension ref="A1:L83"/>
  <sheetViews>
    <sheetView topLeftCell="A3" zoomScale="80" zoomScaleNormal="80" workbookViewId="0">
      <selection activeCell="B18" sqref="B18:G26"/>
    </sheetView>
  </sheetViews>
  <sheetFormatPr defaultColWidth="9.140625" defaultRowHeight="15" x14ac:dyDescent="0.2"/>
  <cols>
    <col min="1" max="1" width="47" style="1" customWidth="1"/>
    <col min="2" max="7" width="25.5703125" style="2" customWidth="1"/>
    <col min="8" max="8" width="23.42578125" style="1" customWidth="1"/>
    <col min="9" max="9" width="28.7109375" style="1" customWidth="1"/>
    <col min="10" max="11" width="13.140625" style="1" bestFit="1" customWidth="1"/>
    <col min="12" max="12" width="14.5703125" style="1" bestFit="1" customWidth="1"/>
    <col min="13" max="14" width="13.140625" style="1" bestFit="1" customWidth="1"/>
    <col min="15" max="16384" width="9.140625" style="1"/>
  </cols>
  <sheetData>
    <row r="1" spans="1:7" ht="14.25" customHeight="1" x14ac:dyDescent="0.2"/>
    <row r="2" spans="1:7" ht="95.25" customHeight="1" x14ac:dyDescent="0.2"/>
    <row r="3" spans="1:7" ht="30.75" customHeight="1" x14ac:dyDescent="0.25">
      <c r="A3" s="69" t="s">
        <v>59</v>
      </c>
      <c r="B3" s="69"/>
      <c r="C3" s="69"/>
      <c r="D3" s="69"/>
      <c r="E3" s="69"/>
      <c r="F3" s="69"/>
      <c r="G3" s="69"/>
    </row>
    <row r="4" spans="1:7" ht="15.75" x14ac:dyDescent="0.25">
      <c r="A4" s="69" t="s">
        <v>0</v>
      </c>
      <c r="B4" s="69"/>
      <c r="C4" s="69"/>
      <c r="D4" s="69"/>
      <c r="E4" s="69"/>
      <c r="F4" s="69"/>
      <c r="G4" s="69"/>
    </row>
    <row r="5" spans="1:7" ht="15.75" x14ac:dyDescent="0.25">
      <c r="A5" s="69" t="s">
        <v>55</v>
      </c>
      <c r="B5" s="69"/>
      <c r="C5" s="69"/>
      <c r="D5" s="69"/>
      <c r="E5" s="69"/>
      <c r="F5" s="69"/>
      <c r="G5" s="69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78">
        <v>45992</v>
      </c>
      <c r="B10" s="78"/>
      <c r="C10" s="78"/>
      <c r="D10" s="78"/>
      <c r="E10" s="78"/>
      <c r="F10" s="78"/>
      <c r="G10" s="78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75" x14ac:dyDescent="0.2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/>
      <c r="C17" s="66"/>
      <c r="D17" s="66"/>
      <c r="E17" s="66"/>
      <c r="F17" s="66"/>
      <c r="G17" s="66">
        <f t="shared" ref="G17:G23" si="0">B17-C17-D17-E17-F17</f>
        <v>0</v>
      </c>
    </row>
    <row r="18" spans="1:12" x14ac:dyDescent="0.2">
      <c r="A18" s="1" t="s">
        <v>24</v>
      </c>
      <c r="B18" s="11"/>
      <c r="C18" s="11"/>
      <c r="D18" s="11"/>
      <c r="E18" s="11"/>
      <c r="F18" s="11"/>
      <c r="G18" s="11">
        <f t="shared" si="0"/>
        <v>0</v>
      </c>
    </row>
    <row r="19" spans="1:12" x14ac:dyDescent="0.2">
      <c r="A19" s="1" t="s">
        <v>23</v>
      </c>
      <c r="B19" s="11"/>
      <c r="C19" s="11"/>
      <c r="D19" s="11"/>
      <c r="E19" s="11"/>
      <c r="F19" s="11"/>
      <c r="G19" s="11">
        <f t="shared" si="0"/>
        <v>0</v>
      </c>
    </row>
    <row r="20" spans="1:12" x14ac:dyDescent="0.2">
      <c r="A20" s="1" t="s">
        <v>53</v>
      </c>
      <c r="B20" s="11"/>
      <c r="C20" s="11"/>
      <c r="D20" s="11"/>
      <c r="E20" s="11"/>
      <c r="F20" s="11"/>
      <c r="G20" s="11">
        <f t="shared" si="0"/>
        <v>0</v>
      </c>
    </row>
    <row r="21" spans="1:12" s="14" customFormat="1" ht="15.75" x14ac:dyDescent="0.25">
      <c r="A21" s="12" t="s">
        <v>26</v>
      </c>
      <c r="B21" s="13">
        <f>SUM(B17:B20)</f>
        <v>0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0</v>
      </c>
      <c r="G21" s="13">
        <f>SUM(G17:G20)</f>
        <v>0</v>
      </c>
    </row>
    <row r="22" spans="1:12" x14ac:dyDescent="0.2">
      <c r="A22" s="1" t="s">
        <v>27</v>
      </c>
      <c r="B22" s="11"/>
      <c r="C22" s="11"/>
      <c r="D22" s="11"/>
      <c r="E22" s="11"/>
      <c r="F22" s="11"/>
      <c r="G22" s="11">
        <f t="shared" si="0"/>
        <v>0</v>
      </c>
    </row>
    <row r="23" spans="1:12" x14ac:dyDescent="0.2">
      <c r="A23" s="1" t="s">
        <v>28</v>
      </c>
      <c r="B23" s="11"/>
      <c r="C23" s="11"/>
      <c r="D23" s="11"/>
      <c r="E23" s="11"/>
      <c r="F23" s="11"/>
      <c r="G23" s="11">
        <f t="shared" si="0"/>
        <v>0</v>
      </c>
    </row>
    <row r="24" spans="1:12" s="14" customFormat="1" ht="15.75" x14ac:dyDescent="0.25">
      <c r="A24" s="12" t="s">
        <v>26</v>
      </c>
      <c r="B24" s="13">
        <f>SUM(B22:B23)</f>
        <v>0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0</v>
      </c>
      <c r="G24" s="13">
        <f t="shared" si="2"/>
        <v>0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0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0</v>
      </c>
      <c r="G26" s="17">
        <f t="shared" si="3"/>
        <v>0</v>
      </c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0" t="s">
        <v>5</v>
      </c>
      <c r="B29" s="71" t="s">
        <v>6</v>
      </c>
      <c r="C29" s="72"/>
      <c r="D29" s="72"/>
      <c r="E29" s="73"/>
      <c r="F29" s="73"/>
      <c r="G29" s="73"/>
    </row>
    <row r="30" spans="1:12" ht="15.75" x14ac:dyDescent="0.2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75" x14ac:dyDescent="0.2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0</v>
      </c>
      <c r="C34" s="11">
        <f>21.5%*$G17</f>
        <v>0</v>
      </c>
      <c r="D34" s="11"/>
      <c r="E34" s="11">
        <f>1.8%*$G17</f>
        <v>0</v>
      </c>
      <c r="F34" s="11">
        <f t="shared" ref="F34:G36" si="4">0.6%*$G17</f>
        <v>0</v>
      </c>
      <c r="G34" s="11">
        <f t="shared" si="4"/>
        <v>0</v>
      </c>
    </row>
    <row r="35" spans="1:7" x14ac:dyDescent="0.2">
      <c r="A35" s="1" t="s">
        <v>24</v>
      </c>
      <c r="B35" s="11">
        <f>22.5%*$G18</f>
        <v>0</v>
      </c>
      <c r="C35" s="11">
        <f>21.5%*$G18</f>
        <v>0</v>
      </c>
      <c r="D35" s="11"/>
      <c r="E35" s="11">
        <f>1.8%*$G18</f>
        <v>0</v>
      </c>
      <c r="F35" s="11">
        <f t="shared" si="4"/>
        <v>0</v>
      </c>
      <c r="G35" s="11">
        <f t="shared" si="4"/>
        <v>0</v>
      </c>
    </row>
    <row r="36" spans="1:7" x14ac:dyDescent="0.2">
      <c r="A36" s="1" t="s">
        <v>23</v>
      </c>
      <c r="B36" s="11">
        <f>22.5%*$G19</f>
        <v>0</v>
      </c>
      <c r="C36" s="11">
        <f>21.5%*$G19</f>
        <v>0</v>
      </c>
      <c r="D36" s="11"/>
      <c r="E36" s="11">
        <f>1.8%*$G19</f>
        <v>0</v>
      </c>
      <c r="F36" s="11">
        <f t="shared" si="4"/>
        <v>0</v>
      </c>
      <c r="G36" s="11">
        <f t="shared" si="4"/>
        <v>0</v>
      </c>
    </row>
    <row r="37" spans="1:7" x14ac:dyDescent="0.2">
      <c r="A37" s="1" t="s">
        <v>29</v>
      </c>
      <c r="B37" s="11">
        <f>22.5%*$G20</f>
        <v>0</v>
      </c>
      <c r="C37" s="11">
        <f>21.5%*($G20)</f>
        <v>0</v>
      </c>
      <c r="D37" s="11"/>
      <c r="E37" s="11">
        <f>1.8%*($G20)</f>
        <v>0</v>
      </c>
      <c r="F37" s="11">
        <f>0.6%*($G20)</f>
        <v>0</v>
      </c>
      <c r="G37" s="11">
        <f>0.6%*($G20)</f>
        <v>0</v>
      </c>
    </row>
    <row r="38" spans="1:7" s="14" customFormat="1" ht="15.75" x14ac:dyDescent="0.25">
      <c r="A38" s="12" t="s">
        <v>26</v>
      </c>
      <c r="B38" s="13">
        <f>SUM(B34:B37)</f>
        <v>0</v>
      </c>
      <c r="C38" s="13">
        <f>SUM(C34:C37)</f>
        <v>0</v>
      </c>
      <c r="D38" s="13"/>
      <c r="E38" s="13">
        <f>SUM(E34:E37)</f>
        <v>0</v>
      </c>
      <c r="F38" s="13">
        <f>SUM(F34:F37)</f>
        <v>0</v>
      </c>
      <c r="G38" s="13">
        <f>SUM(G34:G37)</f>
        <v>0</v>
      </c>
    </row>
    <row r="39" spans="1:7" x14ac:dyDescent="0.2">
      <c r="A39" s="1" t="s">
        <v>27</v>
      </c>
      <c r="B39" s="11">
        <f>22.5%*$G22</f>
        <v>0</v>
      </c>
      <c r="C39" s="11">
        <f>21.5%*$G22</f>
        <v>0</v>
      </c>
      <c r="D39" s="11">
        <f>10%*$G22</f>
        <v>0</v>
      </c>
      <c r="E39" s="11">
        <f>1.8%*$G22</f>
        <v>0</v>
      </c>
      <c r="F39" s="11">
        <f>0.6%*$G22</f>
        <v>0</v>
      </c>
      <c r="G39" s="11">
        <f>0.6%*$G22</f>
        <v>0</v>
      </c>
    </row>
    <row r="40" spans="1:7" x14ac:dyDescent="0.2">
      <c r="A40" s="1" t="s">
        <v>28</v>
      </c>
      <c r="B40" s="11">
        <f>22.5%*$G23</f>
        <v>0</v>
      </c>
      <c r="C40" s="11">
        <f>21.5%*$G23</f>
        <v>0</v>
      </c>
      <c r="D40" s="11">
        <f>10%*$G23</f>
        <v>0</v>
      </c>
      <c r="E40" s="11">
        <f>1.8%*$G23</f>
        <v>0</v>
      </c>
      <c r="F40" s="11">
        <f>0.6%*$G23</f>
        <v>0</v>
      </c>
      <c r="G40" s="11">
        <f>0.6%*$G23</f>
        <v>0</v>
      </c>
    </row>
    <row r="41" spans="1:7" s="14" customFormat="1" ht="15.75" x14ac:dyDescent="0.25">
      <c r="A41" s="12" t="s">
        <v>26</v>
      </c>
      <c r="B41" s="13">
        <f>22.5%*$G24</f>
        <v>0</v>
      </c>
      <c r="C41" s="13">
        <f>SUM(C39:C40)</f>
        <v>0</v>
      </c>
      <c r="D41" s="13">
        <f>SUM(D39:D40)</f>
        <v>0</v>
      </c>
      <c r="E41" s="13">
        <f>SUM(E39:E40)</f>
        <v>0</v>
      </c>
      <c r="F41" s="13">
        <f>SUM(F39:F40)</f>
        <v>0</v>
      </c>
      <c r="G41" s="13">
        <f>SUM(G39:G40)</f>
        <v>0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0</v>
      </c>
      <c r="C43" s="11">
        <f>(C38+C41)*0.2</f>
        <v>0</v>
      </c>
      <c r="D43" s="11">
        <f>(D38+D41)*0.2</f>
        <v>0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0</v>
      </c>
      <c r="C45" s="17">
        <f t="shared" si="5"/>
        <v>0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</row>
    <row r="46" spans="1:7" ht="15.75" x14ac:dyDescent="0.25">
      <c r="A46" s="21" t="s">
        <v>38</v>
      </c>
    </row>
    <row r="47" spans="1:7" x14ac:dyDescent="0.2">
      <c r="A47" s="68" t="s">
        <v>62</v>
      </c>
      <c r="B47" s="68"/>
      <c r="C47" s="68"/>
      <c r="D47" s="68"/>
      <c r="E47" s="68"/>
      <c r="F47" s="68"/>
      <c r="G47" s="68"/>
    </row>
    <row r="48" spans="1:7" x14ac:dyDescent="0.2">
      <c r="A48" s="68" t="s">
        <v>39</v>
      </c>
      <c r="B48" s="68"/>
      <c r="C48" s="68"/>
      <c r="D48" s="68"/>
      <c r="E48" s="68"/>
      <c r="F48" s="68"/>
      <c r="G48" s="68"/>
    </row>
    <row r="49" spans="1:8" ht="16.5" customHeight="1" x14ac:dyDescent="0.2">
      <c r="A49" s="67"/>
      <c r="B49" s="67"/>
      <c r="C49" s="67"/>
      <c r="D49" s="67"/>
      <c r="E49" s="67"/>
      <c r="F49" s="67"/>
      <c r="G49" s="67"/>
    </row>
    <row r="50" spans="1:8" ht="15" customHeight="1" x14ac:dyDescent="0.2">
      <c r="A50" s="67"/>
      <c r="B50" s="67"/>
      <c r="C50" s="67"/>
      <c r="D50" s="67"/>
      <c r="E50" s="67"/>
      <c r="F50" s="67"/>
      <c r="G50" s="67"/>
    </row>
    <row r="51" spans="1:8" x14ac:dyDescent="0.2">
      <c r="B51" s="22"/>
      <c r="C51" s="22"/>
      <c r="D51" s="22"/>
    </row>
    <row r="53" spans="1:8" ht="15.75" x14ac:dyDescent="0.25">
      <c r="A53" s="77" t="s">
        <v>49</v>
      </c>
      <c r="B53" s="77"/>
      <c r="C53" s="77"/>
      <c r="D53" s="77"/>
      <c r="E53" s="77"/>
      <c r="F53" s="77"/>
      <c r="G53" s="77"/>
      <c r="H53" s="23"/>
    </row>
    <row r="54" spans="1:8" ht="15.75" x14ac:dyDescent="0.25">
      <c r="A54" s="80" t="s">
        <v>79</v>
      </c>
      <c r="B54" s="80"/>
      <c r="C54" s="80"/>
      <c r="D54" s="80"/>
      <c r="E54" s="80"/>
      <c r="F54" s="80"/>
      <c r="G54" s="80"/>
      <c r="H54" s="23"/>
    </row>
    <row r="55" spans="1:8" x14ac:dyDescent="0.2">
      <c r="A55" s="3"/>
      <c r="B55" s="4"/>
      <c r="C55" s="4"/>
      <c r="D55" s="4"/>
      <c r="E55" s="4"/>
      <c r="F55" s="4"/>
      <c r="G55" s="23"/>
      <c r="H55" s="24" t="s">
        <v>48</v>
      </c>
    </row>
    <row r="56" spans="1:8" ht="15.75" x14ac:dyDescent="0.25">
      <c r="A56" s="70" t="s">
        <v>5</v>
      </c>
      <c r="B56" s="74" t="s">
        <v>6</v>
      </c>
      <c r="C56" s="76"/>
      <c r="D56" s="76"/>
      <c r="E56" s="76"/>
      <c r="F56" s="76"/>
      <c r="G56" s="76"/>
      <c r="H56" s="45"/>
    </row>
    <row r="57" spans="1:8" ht="15.75" x14ac:dyDescent="0.25">
      <c r="A57" s="70"/>
      <c r="B57" s="25" t="s">
        <v>7</v>
      </c>
      <c r="C57" s="25" t="s">
        <v>8</v>
      </c>
      <c r="D57" s="25" t="s">
        <v>8</v>
      </c>
      <c r="E57" s="25" t="s">
        <v>14</v>
      </c>
      <c r="F57" s="25" t="s">
        <v>19</v>
      </c>
      <c r="G57" s="7" t="s">
        <v>7</v>
      </c>
      <c r="H57" s="8" t="s">
        <v>30</v>
      </c>
    </row>
    <row r="58" spans="1:8" ht="15.75" x14ac:dyDescent="0.25">
      <c r="A58" s="70"/>
      <c r="B58" s="25" t="s">
        <v>9</v>
      </c>
      <c r="C58" s="25" t="s">
        <v>11</v>
      </c>
      <c r="D58" s="25" t="s">
        <v>13</v>
      </c>
      <c r="E58" s="25" t="s">
        <v>15</v>
      </c>
      <c r="F58" s="25"/>
      <c r="G58" s="7" t="s">
        <v>20</v>
      </c>
      <c r="H58" s="7" t="s">
        <v>50</v>
      </c>
    </row>
    <row r="59" spans="1:8" ht="15.75" x14ac:dyDescent="0.25">
      <c r="A59" s="81"/>
      <c r="B59" s="26" t="s">
        <v>10</v>
      </c>
      <c r="C59" s="26" t="s">
        <v>12</v>
      </c>
      <c r="D59" s="26" t="s">
        <v>17</v>
      </c>
      <c r="E59" s="26" t="s">
        <v>16</v>
      </c>
      <c r="F59" s="26" t="s">
        <v>18</v>
      </c>
      <c r="G59" s="18" t="s">
        <v>21</v>
      </c>
      <c r="H59" s="18" t="s">
        <v>51</v>
      </c>
    </row>
    <row r="60" spans="1:8" ht="15.75" x14ac:dyDescent="0.25">
      <c r="A60" s="32"/>
      <c r="B60" s="25"/>
      <c r="C60" s="25"/>
      <c r="D60" s="25"/>
      <c r="E60" s="25"/>
      <c r="G60" s="47"/>
      <c r="H60" s="63"/>
    </row>
    <row r="61" spans="1:8" x14ac:dyDescent="0.2">
      <c r="A61" s="1" t="s">
        <v>25</v>
      </c>
      <c r="B61" s="27"/>
      <c r="C61" s="27"/>
      <c r="D61" s="27"/>
      <c r="E61" s="27"/>
      <c r="F61" s="27"/>
      <c r="G61" s="27"/>
      <c r="H61" s="11"/>
    </row>
    <row r="62" spans="1:8" x14ac:dyDescent="0.2">
      <c r="A62" s="1" t="s">
        <v>24</v>
      </c>
      <c r="B62" s="27"/>
      <c r="C62" s="27"/>
      <c r="D62" s="27"/>
      <c r="E62" s="27"/>
      <c r="F62" s="27"/>
      <c r="G62" s="27"/>
      <c r="H62" s="11"/>
    </row>
    <row r="63" spans="1:8" x14ac:dyDescent="0.2">
      <c r="A63" s="1" t="s">
        <v>23</v>
      </c>
      <c r="B63" s="27"/>
      <c r="C63" s="27"/>
      <c r="D63" s="27"/>
      <c r="E63" s="27"/>
      <c r="F63" s="27"/>
      <c r="G63" s="27"/>
      <c r="H63" s="11"/>
    </row>
    <row r="64" spans="1:8" x14ac:dyDescent="0.2">
      <c r="A64" s="1" t="s">
        <v>29</v>
      </c>
      <c r="B64" s="27"/>
      <c r="C64" s="27"/>
      <c r="D64" s="27"/>
      <c r="E64" s="27"/>
      <c r="F64" s="27"/>
      <c r="G64" s="27"/>
      <c r="H64" s="11"/>
    </row>
    <row r="65" spans="1:9" ht="15.75" x14ac:dyDescent="0.25">
      <c r="A65" s="12" t="s">
        <v>26</v>
      </c>
      <c r="B65" s="28"/>
      <c r="C65" s="28"/>
      <c r="D65" s="28"/>
      <c r="E65" s="28"/>
      <c r="F65" s="28"/>
      <c r="G65" s="28"/>
      <c r="H65" s="13"/>
      <c r="I65" s="65"/>
    </row>
    <row r="66" spans="1:9" x14ac:dyDescent="0.2">
      <c r="A66" s="1" t="s">
        <v>27</v>
      </c>
      <c r="B66" s="27"/>
      <c r="C66" s="27"/>
      <c r="D66" s="27"/>
      <c r="E66" s="27"/>
      <c r="F66" s="27"/>
      <c r="G66" s="27"/>
      <c r="H66" s="11"/>
      <c r="I66" s="65"/>
    </row>
    <row r="67" spans="1:9" x14ac:dyDescent="0.2">
      <c r="A67" s="1" t="s">
        <v>28</v>
      </c>
      <c r="B67" s="27"/>
      <c r="C67" s="27"/>
      <c r="D67" s="27"/>
      <c r="E67" s="27"/>
      <c r="F67" s="27"/>
      <c r="G67" s="27"/>
      <c r="H67" s="11"/>
      <c r="I67" s="65"/>
    </row>
    <row r="68" spans="1:9" ht="15.75" x14ac:dyDescent="0.25">
      <c r="A68" s="12" t="s">
        <v>26</v>
      </c>
      <c r="B68" s="28"/>
      <c r="C68" s="28"/>
      <c r="D68" s="28"/>
      <c r="E68" s="28"/>
      <c r="F68" s="28"/>
      <c r="G68" s="28"/>
      <c r="H68" s="13"/>
      <c r="I68" s="31"/>
    </row>
    <row r="69" spans="1:9" ht="15.75" x14ac:dyDescent="0.25">
      <c r="A69" s="3"/>
      <c r="B69" s="46"/>
      <c r="C69" s="46"/>
      <c r="D69" s="46"/>
      <c r="E69" s="46"/>
      <c r="F69" s="46"/>
      <c r="G69" s="46"/>
      <c r="H69" s="64"/>
      <c r="I69" s="31"/>
    </row>
    <row r="70" spans="1:9" ht="15.75" x14ac:dyDescent="0.25">
      <c r="A70" s="16" t="s">
        <v>52</v>
      </c>
      <c r="B70" s="17"/>
      <c r="C70" s="17"/>
      <c r="D70" s="17"/>
      <c r="E70" s="17"/>
      <c r="F70" s="17"/>
      <c r="G70" s="17"/>
      <c r="H70" s="17"/>
      <c r="I70" s="62"/>
    </row>
    <row r="71" spans="1:9" ht="15.75" x14ac:dyDescent="0.25">
      <c r="A71" s="21" t="s">
        <v>38</v>
      </c>
      <c r="H71" s="23"/>
    </row>
    <row r="72" spans="1:9" x14ac:dyDescent="0.2">
      <c r="A72" s="79" t="s">
        <v>80</v>
      </c>
      <c r="B72" s="79"/>
      <c r="C72" s="79"/>
      <c r="D72" s="79"/>
      <c r="E72" s="79"/>
      <c r="F72" s="79"/>
      <c r="G72" s="79"/>
      <c r="H72" s="23"/>
      <c r="I72" s="31"/>
    </row>
    <row r="73" spans="1:9" x14ac:dyDescent="0.2">
      <c r="A73" s="68" t="s">
        <v>39</v>
      </c>
      <c r="B73" s="68"/>
      <c r="C73" s="68"/>
      <c r="D73" s="68"/>
      <c r="E73" s="68"/>
      <c r="F73" s="68"/>
      <c r="G73" s="68"/>
      <c r="H73" s="23"/>
      <c r="I73" s="30"/>
    </row>
    <row r="74" spans="1:9" x14ac:dyDescent="0.2">
      <c r="A74" s="68" t="s">
        <v>46</v>
      </c>
      <c r="B74" s="68"/>
      <c r="C74" s="68"/>
      <c r="D74" s="68"/>
      <c r="E74" s="68"/>
      <c r="F74" s="68"/>
      <c r="G74" s="68"/>
      <c r="H74" s="29"/>
      <c r="I74" s="30"/>
    </row>
    <row r="75" spans="1:9" x14ac:dyDescent="0.2">
      <c r="A75" s="1" t="s">
        <v>90</v>
      </c>
    </row>
    <row r="77" spans="1:9" ht="18" customHeight="1" x14ac:dyDescent="0.2"/>
    <row r="78" spans="1:9" ht="15.75" x14ac:dyDescent="0.25">
      <c r="A78" s="12"/>
      <c r="B78" s="41"/>
      <c r="C78" s="38"/>
    </row>
    <row r="79" spans="1:9" x14ac:dyDescent="0.2">
      <c r="B79" s="40"/>
      <c r="C79" s="42"/>
    </row>
    <row r="80" spans="1:9" x14ac:dyDescent="0.2">
      <c r="B80" s="39"/>
      <c r="C80" s="38"/>
    </row>
    <row r="81" spans="1:3" ht="15.75" x14ac:dyDescent="0.25">
      <c r="A81" s="12"/>
      <c r="B81" s="40"/>
      <c r="C81" s="38"/>
    </row>
    <row r="82" spans="1:3" ht="15.75" x14ac:dyDescent="0.25">
      <c r="A82" s="12"/>
      <c r="B82" s="41"/>
      <c r="C82" s="38"/>
    </row>
    <row r="83" spans="1:3" x14ac:dyDescent="0.2">
      <c r="B83" s="38"/>
      <c r="C83" s="38"/>
    </row>
  </sheetData>
  <mergeCells count="23">
    <mergeCell ref="A72:G72"/>
    <mergeCell ref="A73:G73"/>
    <mergeCell ref="A74:G74"/>
    <mergeCell ref="A47:G47"/>
    <mergeCell ref="A48:G48"/>
    <mergeCell ref="A49:G49"/>
    <mergeCell ref="A50:G50"/>
    <mergeCell ref="A53:G53"/>
    <mergeCell ref="A54:G54"/>
    <mergeCell ref="A56:A59"/>
    <mergeCell ref="B56:G56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</mergeCells>
  <pageMargins left="0.511811024" right="0.511811024" top="0.78740157499999996" bottom="0.78740157499999996" header="0.31496062000000002" footer="0.31496062000000002"/>
  <pageSetup paperSize="9" scale="42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Plan15">
    <pageSetUpPr fitToPage="1"/>
  </sheetPr>
  <dimension ref="A2:L62"/>
  <sheetViews>
    <sheetView topLeftCell="A17" zoomScale="80" zoomScaleNormal="80" workbookViewId="0">
      <selection activeCell="E52" sqref="E52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8" width="9.140625" style="1"/>
    <col min="9" max="9" width="20.85546875" style="1" bestFit="1" customWidth="1"/>
    <col min="10" max="11" width="16.5703125" style="1" bestFit="1" customWidth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9" t="s">
        <v>59</v>
      </c>
      <c r="B3" s="69"/>
      <c r="C3" s="69"/>
      <c r="D3" s="69"/>
      <c r="E3" s="69"/>
      <c r="F3" s="69"/>
      <c r="G3" s="69"/>
    </row>
    <row r="4" spans="1:7" ht="15.75" x14ac:dyDescent="0.25">
      <c r="A4" s="69" t="s">
        <v>0</v>
      </c>
      <c r="B4" s="69"/>
      <c r="C4" s="69"/>
      <c r="D4" s="69"/>
      <c r="E4" s="69"/>
      <c r="F4" s="69"/>
      <c r="G4" s="69"/>
    </row>
    <row r="5" spans="1:7" ht="15.75" x14ac:dyDescent="0.25">
      <c r="A5" s="69" t="s">
        <v>55</v>
      </c>
      <c r="B5" s="69"/>
      <c r="C5" s="69"/>
      <c r="D5" s="69"/>
      <c r="E5" s="69"/>
      <c r="F5" s="69"/>
      <c r="G5" s="69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82">
        <v>2025</v>
      </c>
      <c r="B10" s="82"/>
      <c r="C10" s="82"/>
      <c r="D10" s="82"/>
      <c r="E10" s="82"/>
      <c r="F10" s="82"/>
      <c r="G10" s="82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75" x14ac:dyDescent="0.2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11">
        <f>JAN!B17+FEV!B17+MAR!B17+ABR!B17+MAI!B17+JUN!B17+JUL!B17+AGO!B17+SET!B17+OUT!B17+NOV!B17+DEZ!B17</f>
        <v>39859497.529569998</v>
      </c>
      <c r="C17" s="11">
        <f>JAN!C17+FEV!C17+MAR!C17+ABR!C17+MAI!C17+JUN!C17+JUL!C17+AGO!C17+SET!C17+OUT!C17+NOV!C17+DEZ!C17</f>
        <v>0</v>
      </c>
      <c r="D17" s="11">
        <f>JAN!D17+FEV!D17+MAR!D17+ABR!D17+MAI!D17+JUN!D17+JUL!D17+AGO!D17+SET!D17+OUT!D17+NOV!D17+DEZ!D17</f>
        <v>0</v>
      </c>
      <c r="E17" s="11">
        <f>JAN!E17+FEV!E17+MAR!E17+ABR!E17+MAI!E17+JUN!E17+JUL!E17+AGO!E17+SET!E17+OUT!E17+NOV!E17+DEZ!E17</f>
        <v>0</v>
      </c>
      <c r="F17" s="11">
        <f>JAN!F17+FEV!F17+MAR!F17+ABR!F17+MAI!F17+JUN!F17+JUL!F17+AGO!F17+SET!F17+OUT!F17+NOV!F17+DEZ!F17</f>
        <v>256707.71583</v>
      </c>
      <c r="G17" s="11">
        <f>JAN!G17+FEV!G17+MAR!G17+ABR!G17+MAI!G17+JUN!G17+JUL!G17+AGO!G17+SET!G17+OUT!G17+NOV!G17+DEZ!G17</f>
        <v>39602789.81374</v>
      </c>
      <c r="I17" s="6"/>
      <c r="J17" s="6"/>
      <c r="K17" s="6"/>
    </row>
    <row r="18" spans="1:12" x14ac:dyDescent="0.2">
      <c r="A18" s="1" t="s">
        <v>24</v>
      </c>
      <c r="B18" s="11">
        <f>JAN!B18+FEV!B18+MAR!B18+ABR!B18+MAI!B18+JUN!B18+JUL!B18+AGO!B18+SET!B18+OUT!B18+NOV!B18+DEZ!B18</f>
        <v>186717032.50180998</v>
      </c>
      <c r="C18" s="11">
        <f>JAN!C18+FEV!C18+MAR!C18+ABR!C18+MAI!C18+JUN!C18+JUL!C18+AGO!C18+SET!C18+OUT!C18+NOV!C18+DEZ!C18</f>
        <v>0</v>
      </c>
      <c r="D18" s="11">
        <f>JAN!D18+FEV!D18+MAR!D18+ABR!D18+MAI!D18+JUN!D18+JUL!D18+AGO!D18+SET!D18+OUT!D18+NOV!D18+DEZ!D18</f>
        <v>0</v>
      </c>
      <c r="E18" s="11">
        <f>JAN!E18+FEV!E18+MAR!E18+ABR!E18+MAI!E18+JUN!E18+JUL!E18+AGO!E18+SET!E18+OUT!E18+NOV!E18+DEZ!E18</f>
        <v>1445.5329899999999</v>
      </c>
      <c r="F18" s="11">
        <f>JAN!F18+FEV!F18+MAR!F18+ABR!F18+MAI!F18+JUN!F18+JUL!F18+AGO!F18+SET!F18+OUT!F18+NOV!F18+DEZ!F18</f>
        <v>21656926.721659999</v>
      </c>
      <c r="G18" s="11">
        <f>JAN!G18+FEV!G18+MAR!G18+ABR!G18+MAI!G18+JUN!G18+JUL!G18+AGO!G18+SET!G18+OUT!G18+NOV!G18+DEZ!G18</f>
        <v>165058660.24715999</v>
      </c>
      <c r="I18" s="6"/>
      <c r="J18" s="6"/>
      <c r="K18" s="6"/>
    </row>
    <row r="19" spans="1:12" x14ac:dyDescent="0.2">
      <c r="A19" s="1" t="s">
        <v>23</v>
      </c>
      <c r="B19" s="11">
        <f>JAN!B19+FEV!B19+MAR!B19+ABR!B19+MAI!B19+JUN!B19+JUL!B19+AGO!B19+SET!B19+OUT!B19+NOV!B19+DEZ!B19</f>
        <v>269887958.81101</v>
      </c>
      <c r="C19" s="11">
        <f>JAN!C19+FEV!C19+MAR!C19+ABR!C19+MAI!C19+JUN!C19+JUL!C19+AGO!C19+SET!C19+OUT!C19+NOV!C19+DEZ!C19</f>
        <v>0</v>
      </c>
      <c r="D19" s="11">
        <f>JAN!D19+FEV!D19+MAR!D19+ABR!D19+MAI!D19+JUN!D19+JUL!D19+AGO!D19+SET!D19+OUT!D19+NOV!D19+DEZ!D19</f>
        <v>0</v>
      </c>
      <c r="E19" s="11">
        <f>JAN!E19+FEV!E19+MAR!E19+ABR!E19+MAI!E19+JUN!E19+JUL!E19+AGO!E19+SET!E19+OUT!E19+NOV!E19+DEZ!E19</f>
        <v>0</v>
      </c>
      <c r="F19" s="11">
        <f>JAN!F19+FEV!F19+MAR!F19+ABR!F19+MAI!F19+JUN!F19+JUL!F19+AGO!F19+SET!F19+OUT!F19+NOV!F19+DEZ!F19</f>
        <v>13794443.63597</v>
      </c>
      <c r="G19" s="11">
        <f>JAN!G19+FEV!G19+MAR!G19+ABR!G19+MAI!G19+JUN!G19+JUL!G19+AGO!G19+SET!G19+OUT!G19+NOV!G19+DEZ!G19</f>
        <v>256093515.17504001</v>
      </c>
      <c r="I19" s="6"/>
      <c r="J19" s="6"/>
      <c r="K19" s="6"/>
    </row>
    <row r="20" spans="1:12" x14ac:dyDescent="0.2">
      <c r="A20" s="1" t="s">
        <v>29</v>
      </c>
      <c r="B20" s="11">
        <f>JAN!B20+FEV!B20+MAR!B20+ABR!B20+MAI!B20+JUN!B20+JUL!B20+AGO!B20+SET!B20+OUT!B20+NOV!B20+DEZ!B20</f>
        <v>7231220.4541299995</v>
      </c>
      <c r="C20" s="11">
        <f>JAN!C20+FEV!C20+MAR!C20+ABR!C20+MAI!C20+JUN!C20+JUL!C20+AGO!C20+SET!C20+OUT!C20+NOV!C20+DEZ!C20</f>
        <v>0</v>
      </c>
      <c r="D20" s="11">
        <f>JAN!D20+FEV!D20+MAR!D20+ABR!D20+MAI!D20+JUN!D20+JUL!D20+AGO!D20+SET!D20+OUT!D20+NOV!D20+DEZ!D20</f>
        <v>0</v>
      </c>
      <c r="E20" s="11">
        <f>JAN!E20+FEV!E20+MAR!E20+ABR!E20+MAI!E20+JUN!E20+JUL!E20+AGO!E20+SET!E20+OUT!E20+NOV!E20+DEZ!E20</f>
        <v>0</v>
      </c>
      <c r="F20" s="11">
        <f>JAN!F20+FEV!F20+MAR!F20+ABR!F20+MAI!F20+JUN!F20+JUL!F20+AGO!F20+SET!F20+OUT!F20+NOV!F20+DEZ!F20</f>
        <v>40596.564229999996</v>
      </c>
      <c r="G20" s="11">
        <f>JAN!G20+FEV!G20+MAR!G20+ABR!G20+MAI!G20+JUN!G20+JUL!G20+AGO!G20+SET!G20+OUT!G20+NOV!G20+DEZ!G20</f>
        <v>7190623.8898999989</v>
      </c>
      <c r="I20" s="6"/>
      <c r="J20" s="6"/>
      <c r="K20" s="6"/>
    </row>
    <row r="21" spans="1:12" s="14" customFormat="1" ht="15.75" x14ac:dyDescent="0.25">
      <c r="A21" s="12" t="s">
        <v>26</v>
      </c>
      <c r="B21" s="13">
        <f>SUM(B17:B20)</f>
        <v>503695709.29651999</v>
      </c>
      <c r="C21" s="13">
        <f t="shared" ref="C21:F21" si="0">SUM(C17:C20)</f>
        <v>0</v>
      </c>
      <c r="D21" s="13">
        <f t="shared" si="0"/>
        <v>0</v>
      </c>
      <c r="E21" s="13">
        <f t="shared" si="0"/>
        <v>1445.5329899999999</v>
      </c>
      <c r="F21" s="13">
        <f t="shared" si="0"/>
        <v>35748674.63769</v>
      </c>
      <c r="G21" s="13">
        <f>JAN!G21+FEV!G21+MAR!G21+ABR!G21+MAI!G21+JUN!G21+JUL!G21+AGO!G21+SET!G21+OUT!G21+NOV!G21+DEZ!G21</f>
        <v>467945589.12583995</v>
      </c>
      <c r="I21" s="34"/>
      <c r="J21" s="35"/>
      <c r="K21" s="6"/>
    </row>
    <row r="22" spans="1:12" x14ac:dyDescent="0.2">
      <c r="A22" s="1" t="s">
        <v>27</v>
      </c>
      <c r="B22" s="11">
        <f>JAN!B22+FEV!B22+MAR!B22+ABR!B22+MAI!B22+JUN!B22+JUL!B22+AGO!B22+SET!B22+OUT!B22+NOV!B22+DEZ!B22</f>
        <v>43396914.592129998</v>
      </c>
      <c r="C22" s="11">
        <f>JAN!C22+FEV!C22+MAR!C22+ABR!C22+MAI!C22+JUN!C22+JUL!C22+AGO!C22+SET!C22+OUT!C22+NOV!C22+DEZ!C22</f>
        <v>0</v>
      </c>
      <c r="D22" s="11">
        <f>JAN!D22+FEV!D22+MAR!D22+ABR!D22+MAI!D22+JUN!D22+JUL!D22+AGO!D22+SET!D22+OUT!D22+NOV!D22+DEZ!D22</f>
        <v>0</v>
      </c>
      <c r="E22" s="11">
        <f>JAN!E22+FEV!E22+MAR!E22+ABR!E22+MAI!E22+JUN!E22+JUL!E22+AGO!E22+SET!E22+OUT!E22+NOV!E22+DEZ!E22</f>
        <v>0</v>
      </c>
      <c r="F22" s="11">
        <f>JAN!F22+FEV!F22+MAR!F22+ABR!F22+MAI!F22+JUN!F22+JUL!F22+AGO!F22+SET!F22+OUT!F22+NOV!F22+DEZ!F22</f>
        <v>2121726.0857500001</v>
      </c>
      <c r="G22" s="11">
        <f>JAN!G22+FEV!G22+MAR!G22+ABR!G22+MAI!G22+JUN!G22+JUL!G22+AGO!G22+SET!G22+OUT!G22+NOV!G22+DEZ!G22</f>
        <v>41275188.506379999</v>
      </c>
      <c r="I22" s="6"/>
      <c r="J22" s="6"/>
      <c r="K22" s="6"/>
    </row>
    <row r="23" spans="1:12" x14ac:dyDescent="0.2">
      <c r="A23" s="1" t="s">
        <v>28</v>
      </c>
      <c r="B23" s="11">
        <f>JAN!B23+FEV!B23+MAR!B23+ABR!B23+MAI!B23+JUN!B23+JUL!B23+AGO!B23+SET!B23+OUT!B23+NOV!B23+DEZ!B23</f>
        <v>797583.37920999993</v>
      </c>
      <c r="C23" s="11">
        <f>JAN!C23+FEV!C23+MAR!C23+ABR!C23+MAI!C23+JUN!C23+JUL!C23+AGO!C23+SET!C23+OUT!C23+NOV!C23+DEZ!C23</f>
        <v>0</v>
      </c>
      <c r="D23" s="11">
        <f>JAN!D23+FEV!D23+MAR!D23+ABR!D23+MAI!D23+JUN!D23+JUL!D23+AGO!D23+SET!D23+OUT!D23+NOV!D23+DEZ!D23</f>
        <v>0</v>
      </c>
      <c r="E23" s="11">
        <f>JAN!E23+FEV!E23+MAR!E23+ABR!E23+MAI!E23+JUN!E23+JUL!E23+AGO!E23+SET!E23+OUT!E23+NOV!E23+DEZ!E23</f>
        <v>0</v>
      </c>
      <c r="F23" s="11">
        <f>JAN!F23+FEV!F23+MAR!F23+ABR!F23+MAI!F23+JUN!F23+JUL!F23+AGO!F23+SET!F23+OUT!F23+NOV!F23+DEZ!F23</f>
        <v>1219.1019299999998</v>
      </c>
      <c r="G23" s="11">
        <f>JAN!G23+FEV!G23+MAR!G23+ABR!G23+MAI!G23+JUN!G23+JUL!G23+AGO!G23+SET!G23+OUT!G23+NOV!G23+DEZ!G23</f>
        <v>796364.27728000004</v>
      </c>
      <c r="I23" s="6"/>
      <c r="J23" s="6"/>
      <c r="K23" s="6"/>
    </row>
    <row r="24" spans="1:12" s="14" customFormat="1" ht="15.75" x14ac:dyDescent="0.25">
      <c r="A24" s="12" t="s">
        <v>26</v>
      </c>
      <c r="B24" s="13">
        <f>SUM(B22:B23)</f>
        <v>44194497.971340001</v>
      </c>
      <c r="C24" s="13">
        <f>JAN!C24+FEV!C24+MAR!C24+ABR!C24+MAI!C24+JUN!C24+JUL!C24+AGO!C24+SET!C24+OUT!C24+NOV!C24+DEZ!C24</f>
        <v>0</v>
      </c>
      <c r="D24" s="13">
        <f>JAN!D24+FEV!D24+MAR!D24+ABR!D24+MAI!D24+JUN!D24+JUL!D24+AGO!D24+SET!D24+OUT!D24+NOV!D24+DEZ!D24</f>
        <v>0</v>
      </c>
      <c r="E24" s="13">
        <f>JAN!E24+FEV!E24+MAR!E24+ABR!E24+MAI!E24+JUN!E24+JUL!E24+AGO!E24+SET!E24+OUT!E24+NOV!E24+DEZ!E24</f>
        <v>0</v>
      </c>
      <c r="F24" s="13">
        <f>JAN!F24+FEV!F24+MAR!F24+ABR!F24+MAI!F24+JUN!F24+JUL!F24+AGO!F24+SET!F24+OUT!F24+NOV!F24+DEZ!F24</f>
        <v>2122945.18768</v>
      </c>
      <c r="G24" s="13">
        <f>JAN!G24+FEV!G24+MAR!G24+ABR!G24+MAI!G24+JUN!G24+JUL!G24+AGO!G24+SET!G24+OUT!G24+NOV!G24+DEZ!G24</f>
        <v>42071552.783660002</v>
      </c>
      <c r="I24" s="6"/>
      <c r="J24" s="6"/>
      <c r="K24" s="6"/>
    </row>
    <row r="25" spans="1:12" x14ac:dyDescent="0.2">
      <c r="B25" s="15">
        <f>JAN!B25+FEV!B25+MAR!B25+ABR!B25+MAI!B25+JUN!B25+JUL!B25+AGO!B25+SET!B25+OUT!B25+NOV!B25+DEZ!B25</f>
        <v>0</v>
      </c>
      <c r="C25" s="15">
        <f>JAN!C25+FEV!C25+MAR!C25+ABR!C25+MAI!C25+JUN!C25+JUL!C25+AGO!C25+SET!C25+OUT!C25+NOV!C25+DEZ!C25</f>
        <v>0</v>
      </c>
      <c r="D25" s="15">
        <f>JAN!D25+FEV!D25+MAR!D25+ABR!D25+MAI!D25+JUN!D25+JUL!D25+AGO!D25+SET!D25+OUT!D25+NOV!D25+DEZ!D25</f>
        <v>0</v>
      </c>
      <c r="E25" s="15">
        <f>JAN!E25+FEV!E25+MAR!E25+ABR!E25+MAI!E25+JUN!E25+JUL!E25+AGO!E25+SET!E25+OUT!E25+NOV!E25+DEZ!E25</f>
        <v>0</v>
      </c>
      <c r="F25" s="15">
        <f>JAN!F25+FEV!F25+MAR!F25+ABR!F25+MAI!F25+JUN!F25+JUL!F25+AGO!F25+SET!F25+OUT!F25+NOV!F25+DEZ!F25</f>
        <v>0</v>
      </c>
      <c r="G25" s="15">
        <f>JAN!G25+FEV!G25+MAR!G25+ABR!G25+MAI!G25+JUN!G25+JUL!G25+AGO!G25+SET!G25+OUT!G25+NOV!G25+DEZ!G25</f>
        <v>0</v>
      </c>
      <c r="I25" s="6"/>
      <c r="J25" s="6"/>
      <c r="K25" s="6"/>
    </row>
    <row r="26" spans="1:12" s="14" customFormat="1" ht="15.75" x14ac:dyDescent="0.25">
      <c r="A26" s="16" t="s">
        <v>2</v>
      </c>
      <c r="B26" s="17">
        <f>B24+B21</f>
        <v>547890207.26785994</v>
      </c>
      <c r="C26" s="17">
        <f t="shared" ref="C26:F26" si="1">C24+C21</f>
        <v>0</v>
      </c>
      <c r="D26" s="17">
        <f t="shared" si="1"/>
        <v>0</v>
      </c>
      <c r="E26" s="17">
        <f t="shared" si="1"/>
        <v>1445.5329899999999</v>
      </c>
      <c r="F26" s="17">
        <f t="shared" si="1"/>
        <v>37871619.825369999</v>
      </c>
      <c r="G26" s="17">
        <f>JAN!G26+FEV!G26+MAR!G26+ABR!G26+MAI!G26+JUN!G26+JUL!G26+AGO!G26+SET!G26+OUT!G26+NOV!G26+DEZ!G26</f>
        <v>510017141.90949994</v>
      </c>
      <c r="I26" s="6"/>
      <c r="J26" s="6"/>
      <c r="K26" s="6"/>
      <c r="L26" s="44"/>
    </row>
    <row r="27" spans="1:12" ht="15.75" x14ac:dyDescent="0.25">
      <c r="A27" s="14"/>
      <c r="I27" s="6"/>
      <c r="J27" s="6"/>
      <c r="K27" s="6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  <c r="J28" s="6"/>
      <c r="K28" s="6"/>
    </row>
    <row r="29" spans="1:12" ht="15.75" x14ac:dyDescent="0.25">
      <c r="A29" s="70" t="s">
        <v>5</v>
      </c>
      <c r="B29" s="71" t="s">
        <v>6</v>
      </c>
      <c r="C29" s="72"/>
      <c r="D29" s="72"/>
      <c r="E29" s="73"/>
      <c r="F29" s="73"/>
      <c r="G29" s="73"/>
      <c r="I29" s="43"/>
      <c r="J29" s="6"/>
      <c r="K29" s="6"/>
    </row>
    <row r="30" spans="1:12" ht="15.75" x14ac:dyDescent="0.2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  <c r="J30" s="6"/>
      <c r="K30" s="6"/>
    </row>
    <row r="31" spans="1:12" ht="15.75" x14ac:dyDescent="0.2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  <c r="J31" s="6"/>
      <c r="K31" s="6"/>
    </row>
    <row r="32" spans="1:12" ht="15.75" x14ac:dyDescent="0.2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  <c r="J32" s="6"/>
      <c r="K32" s="6"/>
    </row>
    <row r="33" spans="1:11" ht="15.75" x14ac:dyDescent="0.25">
      <c r="A33" s="10"/>
      <c r="B33" s="7"/>
      <c r="C33" s="7"/>
      <c r="D33" s="7"/>
      <c r="E33" s="7"/>
      <c r="F33" s="7"/>
      <c r="G33" s="7"/>
      <c r="J33" s="6"/>
      <c r="K33" s="6"/>
    </row>
    <row r="34" spans="1:11" x14ac:dyDescent="0.2">
      <c r="A34" s="1" t="s">
        <v>25</v>
      </c>
      <c r="B34" s="11">
        <f>JAN!B34+FEV!B34+MAR!B34+ABR!B34+MAI!B34+JUN!B34+JUL!B34+AGO!B34+SET!B34+OUT!B34+NOV!B34+DEZ!B34</f>
        <v>8910627.7080914993</v>
      </c>
      <c r="C34" s="11">
        <f>JAN!C34+FEV!C34+MAR!C34+ABR!C34+MAI!C34+JUN!C34+JUL!C34+AGO!C34+SET!C34+OUT!C34+NOV!C34+DEZ!C34</f>
        <v>8514599.8099540994</v>
      </c>
      <c r="D34" s="11">
        <f>JAN!D34+FEV!D34+MAR!D34+ABR!D34+MAI!D34+JUN!D34+JUL!D34+AGO!D34+SET!D34+OUT!D34+NOV!D34+DEZ!D34</f>
        <v>0</v>
      </c>
      <c r="E34" s="11">
        <f>JAN!E34+FEV!E34+MAR!E34+ABR!E34+MAI!E34+JUN!E34+JUL!E34+AGO!E34+SET!E34+OUT!E34+NOV!E34+DEZ!E34</f>
        <v>712850.21664731996</v>
      </c>
      <c r="F34" s="11">
        <f>JAN!F34+FEV!F34+MAR!F34+ABR!F34+MAI!F34+JUN!F34+JUL!F34+AGO!F34+SET!F34+OUT!F34+NOV!F34+DEZ!F34</f>
        <v>237616.73888244</v>
      </c>
      <c r="G34" s="11">
        <f>JAN!G34+FEV!G34+MAR!G34+ABR!G34+MAI!G34+JUN!G34+JUL!G34+AGO!G34+SET!G34+OUT!G34+NOV!G34+DEZ!G34</f>
        <v>237616.73888244</v>
      </c>
      <c r="J34" s="6"/>
      <c r="K34" s="6"/>
    </row>
    <row r="35" spans="1:11" x14ac:dyDescent="0.2">
      <c r="A35" s="1" t="s">
        <v>24</v>
      </c>
      <c r="B35" s="11">
        <f>JAN!B35+FEV!B35+MAR!B35+ABR!B35+MAI!B35+JUN!B35+JUL!B35+AGO!B35+SET!B35+OUT!B35+NOV!B35+DEZ!B35</f>
        <v>37138198.555610999</v>
      </c>
      <c r="C35" s="11">
        <f>JAN!C35+FEV!C35+MAR!C35+ABR!C35+MAI!C35+JUN!C35+JUL!C35+AGO!C35+SET!C35+OUT!C35+NOV!C35+DEZ!C35</f>
        <v>35487611.953139395</v>
      </c>
      <c r="D35" s="11">
        <f>JAN!D35+FEV!D35+MAR!D35+ABR!D35+MAI!D35+JUN!D35+JUL!D35+AGO!D35+SET!D35+OUT!D35+NOV!D35+DEZ!D35</f>
        <v>0</v>
      </c>
      <c r="E35" s="11">
        <f>JAN!E35+FEV!E35+MAR!E35+ABR!E35+MAI!E35+JUN!E35+JUL!E35+AGO!E35+SET!E35+OUT!E35+NOV!E35+DEZ!E35</f>
        <v>2971055.8844488808</v>
      </c>
      <c r="F35" s="11">
        <f>JAN!F35+FEV!F35+MAR!F35+ABR!F35+MAI!F35+JUN!F35+JUL!F35+AGO!F35+SET!F35+OUT!F35+NOV!F35+DEZ!F35</f>
        <v>990351.96148296003</v>
      </c>
      <c r="G35" s="11">
        <f>JAN!G35+FEV!G35+MAR!G35+ABR!G35+MAI!G35+JUN!G35+JUL!G35+AGO!G35+SET!G35+OUT!G35+NOV!G35+DEZ!G35</f>
        <v>990351.96148296003</v>
      </c>
      <c r="J35" s="6"/>
      <c r="K35" s="6"/>
    </row>
    <row r="36" spans="1:11" x14ac:dyDescent="0.2">
      <c r="A36" s="1" t="s">
        <v>23</v>
      </c>
      <c r="B36" s="11">
        <f>JAN!B36+FEV!B36+MAR!B36+ABR!B36+MAI!B36+JUN!B36+JUL!B36+AGO!B36+SET!B36+OUT!B36+NOV!B36+DEZ!B36</f>
        <v>57621040.914384</v>
      </c>
      <c r="C36" s="11">
        <f>JAN!C36+FEV!C36+MAR!C36+ABR!C36+MAI!C36+JUN!C36+JUL!C36+AGO!C36+SET!C36+OUT!C36+NOV!C36+DEZ!C36</f>
        <v>55060105.762633607</v>
      </c>
      <c r="D36" s="11">
        <f>JAN!D36+FEV!D36+MAR!D36+ABR!D36+MAI!D36+JUN!D36+JUL!D36+AGO!D36+SET!D36+OUT!D36+NOV!D36+DEZ!D36</f>
        <v>0</v>
      </c>
      <c r="E36" s="11">
        <f>JAN!E36+FEV!E36+MAR!E36+ABR!E36+MAI!E36+JUN!E36+JUL!E36+AGO!E36+SET!E36+OUT!E36+NOV!E36+DEZ!E36</f>
        <v>4609683.2731507197</v>
      </c>
      <c r="F36" s="11">
        <f>JAN!F36+FEV!F36+MAR!F36+ABR!F36+MAI!F36+JUN!F36+JUL!F36+AGO!F36+SET!F36+OUT!F36+NOV!F36+DEZ!F36</f>
        <v>1536561.09105024</v>
      </c>
      <c r="G36" s="11">
        <f>JAN!G36+FEV!G36+MAR!G36+ABR!G36+MAI!G36+JUN!G36+JUL!G36+AGO!G36+SET!G36+OUT!G36+NOV!G36+DEZ!G36</f>
        <v>1536561.09105024</v>
      </c>
      <c r="J36" s="6"/>
      <c r="K36" s="6"/>
    </row>
    <row r="37" spans="1:11" x14ac:dyDescent="0.2">
      <c r="A37" s="1" t="s">
        <v>29</v>
      </c>
      <c r="B37" s="11">
        <f>JAN!B37+FEV!B37+MAR!B37+ABR!B37+MAI!B37+JUN!B37+JUL!B37+AGO!B37+SET!B37+OUT!B37+NOV!B37+DEZ!B37</f>
        <v>1617890.3752274998</v>
      </c>
      <c r="C37" s="11">
        <f>JAN!C37+FEV!C37+MAR!C37+ABR!C37+MAI!C37+JUN!C37+JUL!C37+AGO!C37+SET!C37+OUT!C37+NOV!C37+DEZ!C37</f>
        <v>1545984.1363284998</v>
      </c>
      <c r="D37" s="11">
        <f>JAN!D37+FEV!D37+MAR!D37+ABR!D37+MAI!D37+JUN!D37+JUL!D37+AGO!D37+SET!D37+OUT!D37+NOV!D37+DEZ!D37</f>
        <v>0</v>
      </c>
      <c r="E37" s="11">
        <f>JAN!E37+FEV!E37+MAR!E37+ABR!E37+MAI!E37+JUN!E37+JUL!E37+AGO!E37+SET!E37+OUT!E37+NOV!E37+DEZ!E37</f>
        <v>129431.2300182</v>
      </c>
      <c r="F37" s="11">
        <f>JAN!F37+FEV!F37+MAR!F37+ABR!F37+MAI!F37+JUN!F37+JUL!F37+AGO!F37+SET!F37+OUT!F37+NOV!F37+DEZ!F37</f>
        <v>43143.743339399996</v>
      </c>
      <c r="G37" s="11">
        <f>JAN!G37+FEV!G37+MAR!G37+ABR!G37+MAI!G37+JUN!G37+JUL!G37+AGO!G37+SET!G37+OUT!G37+NOV!G37+DEZ!G37</f>
        <v>43143.743339399996</v>
      </c>
      <c r="J37" s="6"/>
      <c r="K37" s="6"/>
    </row>
    <row r="38" spans="1:11" s="14" customFormat="1" ht="15.75" x14ac:dyDescent="0.25">
      <c r="A38" s="12" t="s">
        <v>26</v>
      </c>
      <c r="B38" s="11">
        <f>JAN!B38+FEV!B38+MAR!B38+ABR!B38+MAI!B38+JUN!B38+JUL!B38+AGO!B38+SET!B38+OUT!B38+NOV!B38+DEZ!B38</f>
        <v>105287757.553314</v>
      </c>
      <c r="C38" s="11">
        <f>JAN!C38+FEV!C38+MAR!C38+ABR!C38+MAI!C38+JUN!C38+JUL!C38+AGO!C38+SET!C38+OUT!C38+NOV!C38+DEZ!C38</f>
        <v>100608301.66205558</v>
      </c>
      <c r="D38" s="11">
        <f>JAN!D38+FEV!D38+MAR!D38+ABR!D38+MAI!D38+JUN!D38+JUL!D38+AGO!D38+SET!D38+OUT!D38+NOV!D38+DEZ!D38</f>
        <v>0</v>
      </c>
      <c r="E38" s="11">
        <f>JAN!E38+FEV!E38+MAR!E38+ABR!E38+MAI!E38+JUN!E38+JUL!E38+AGO!E38+SET!E38+OUT!E38+NOV!E38+DEZ!E38</f>
        <v>8423020.6042651217</v>
      </c>
      <c r="F38" s="11">
        <f>JAN!F38+FEV!F38+MAR!F38+ABR!F38+MAI!F38+JUN!F38+JUL!F38+AGO!F38+SET!F38+OUT!F38+NOV!F38+DEZ!F38</f>
        <v>2807673.5347550404</v>
      </c>
      <c r="G38" s="11">
        <f>JAN!G38+FEV!G38+MAR!G38+ABR!G38+MAI!G38+JUN!G38+JUL!G38+AGO!G38+SET!G38+OUT!G38+NOV!G38+DEZ!G38</f>
        <v>2807673.5347550404</v>
      </c>
      <c r="I38" s="1"/>
      <c r="J38" s="6"/>
      <c r="K38" s="6"/>
    </row>
    <row r="39" spans="1:11" x14ac:dyDescent="0.2">
      <c r="A39" s="1" t="s">
        <v>27</v>
      </c>
      <c r="B39" s="11">
        <f>JAN!B39+FEV!B39+MAR!B39+ABR!B39+MAI!B39+JUN!B39+JUL!B39+AGO!B39+SET!B39+OUT!B39+NOV!B39+DEZ!B39</f>
        <v>9286917.4139355011</v>
      </c>
      <c r="C39" s="11">
        <f>JAN!C39+FEV!C39+MAR!C39+ABR!C39+MAI!C39+JUN!C39+JUL!C39+AGO!C39+SET!C39+OUT!C39+NOV!C39+DEZ!C39</f>
        <v>8874165.5288717002</v>
      </c>
      <c r="D39" s="11">
        <f>JAN!D39+FEV!D39+MAR!D39+ABR!D39+MAI!D39+JUN!D39+JUL!D39+AGO!D39+SET!D39+OUT!D39+NOV!D39+DEZ!D39</f>
        <v>4127518.8506380003</v>
      </c>
      <c r="E39" s="11">
        <f>JAN!E39+FEV!E39+MAR!E39+ABR!E39+MAI!E39+JUN!E39+JUL!E39+AGO!E39+SET!E39+OUT!E39+NOV!E39+DEZ!E39</f>
        <v>742953.39311484003</v>
      </c>
      <c r="F39" s="11">
        <f>JAN!F39+FEV!F39+MAR!F39+ABR!F39+MAI!F39+JUN!F39+JUL!F39+AGO!F39+SET!F39+OUT!F39+NOV!F39+DEZ!F39</f>
        <v>247651.13103828003</v>
      </c>
      <c r="G39" s="11">
        <f>JAN!G39+FEV!G39+MAR!G39+ABR!G39+MAI!G39+JUN!G39+JUL!G39+AGO!G39+SET!G39+OUT!G39+NOV!G39+DEZ!G39</f>
        <v>247651.13103828003</v>
      </c>
      <c r="J39" s="6"/>
      <c r="K39" s="6"/>
    </row>
    <row r="40" spans="1:11" x14ac:dyDescent="0.2">
      <c r="A40" s="1" t="s">
        <v>28</v>
      </c>
      <c r="B40" s="11">
        <f>JAN!B40+FEV!B40+MAR!B40+ABR!B40+MAI!B40+JUN!B40+JUL!B40+AGO!B40+SET!B40+OUT!B40+NOV!B40+DEZ!B40</f>
        <v>179181.96238799999</v>
      </c>
      <c r="C40" s="11">
        <f>JAN!C40+FEV!C40+MAR!C40+ABR!C40+MAI!C40+JUN!C40+JUL!C40+AGO!C40+SET!C40+OUT!C40+NOV!C40+DEZ!C40</f>
        <v>171218.31961519999</v>
      </c>
      <c r="D40" s="11">
        <f>JAN!D40+FEV!D40+MAR!D40+ABR!D40+MAI!D40+JUN!D40+JUL!D40+AGO!D40+SET!D40+OUT!D40+NOV!D40+DEZ!D40</f>
        <v>79636.42772800001</v>
      </c>
      <c r="E40" s="11">
        <f>JAN!E40+FEV!E40+MAR!E40+ABR!E40+MAI!E40+JUN!E40+JUL!E40+AGO!E40+SET!E40+OUT!E40+NOV!E40+DEZ!E40</f>
        <v>14334.556991040001</v>
      </c>
      <c r="F40" s="11">
        <f>JAN!F40+FEV!F40+MAR!F40+ABR!F40+MAI!F40+JUN!F40+JUL!F40+AGO!F40+SET!F40+OUT!F40+NOV!F40+DEZ!F40</f>
        <v>4778.1856636800003</v>
      </c>
      <c r="G40" s="11">
        <f>JAN!G40+FEV!G40+MAR!G40+ABR!G40+MAI!G40+JUN!G40+JUL!G40+AGO!G40+SET!G40+OUT!G40+NOV!G40+DEZ!G40</f>
        <v>4778.1856636800003</v>
      </c>
      <c r="J40" s="6"/>
      <c r="K40" s="6"/>
    </row>
    <row r="41" spans="1:11" s="14" customFormat="1" ht="15.75" x14ac:dyDescent="0.25">
      <c r="A41" s="12" t="s">
        <v>26</v>
      </c>
      <c r="B41" s="13">
        <f>JAN!B41+FEV!B41+MAR!B41+ABR!B41+MAI!B41+JUN!B41+JUL!B41+AGO!B41+SET!B41+OUT!B41+NOV!B41+DEZ!B41</f>
        <v>9466099.3763235006</v>
      </c>
      <c r="C41" s="13">
        <f>JAN!C41+FEV!C41+MAR!C41+ABR!C41+MAI!C41+JUN!C41+JUL!C41+AGO!C41+SET!C41+OUT!C41+NOV!C41+DEZ!C41</f>
        <v>9045383.8484869003</v>
      </c>
      <c r="D41" s="13">
        <f>JAN!D41+FEV!D41+MAR!D41+ABR!D41+MAI!D41+JUN!D41+JUL!D41+AGO!D41+SET!D41+OUT!D41+NOV!D41+DEZ!D41</f>
        <v>4207155.2783659995</v>
      </c>
      <c r="E41" s="13">
        <f>JAN!E41+FEV!E41+MAR!E41+ABR!E41+MAI!E41+JUN!E41+JUL!E41+AGO!E41+SET!E41+OUT!E41+NOV!E41+DEZ!E41</f>
        <v>757287.95010588015</v>
      </c>
      <c r="F41" s="13">
        <f>JAN!F41+FEV!F41+MAR!F41+ABR!F41+MAI!F41+JUN!F41+JUL!F41+AGO!F41+SET!F41+OUT!F41+NOV!F41+DEZ!F41</f>
        <v>252429.31670195999</v>
      </c>
      <c r="G41" s="13">
        <f>JAN!G41+FEV!G41+MAR!G41+ABR!G41+MAI!G41+JUN!G41+JUL!G41+AGO!G41+SET!G41+OUT!G41+NOV!G41+DEZ!G41</f>
        <v>252429.31670195999</v>
      </c>
      <c r="I41" s="1"/>
      <c r="J41" s="6"/>
      <c r="K41" s="6"/>
    </row>
    <row r="42" spans="1:11" s="14" customFormat="1" ht="15.75" x14ac:dyDescent="0.25">
      <c r="A42" s="12"/>
      <c r="B42" s="13">
        <f>JAN!B42+FEV!B42+MAR!B42+ABR!B42+MAI!B42+JUN!B42+JUL!B42+AGO!B42+SET!B42+OUT!B42+NOV!B42+DEZ!B42</f>
        <v>0</v>
      </c>
      <c r="C42" s="13">
        <f>JAN!C42+FEV!C42+MAR!C42+ABR!C42+MAI!C42+JUN!C42+JUL!C42+AGO!C42+SET!C42+OUT!C42+NOV!C42+DEZ!C42</f>
        <v>0</v>
      </c>
      <c r="D42" s="13">
        <f>JAN!D42+FEV!D42+MAR!D42+ABR!D42+MAI!D42+JUN!D42+JUL!D42+AGO!D42+SET!D42+OUT!D42+NOV!D42+DEZ!D42</f>
        <v>0</v>
      </c>
      <c r="E42" s="13">
        <f>JAN!E42+FEV!E42+MAR!E42+ABR!E42+MAI!E42+JUN!E42+JUL!E42+AGO!E42+SET!E42+OUT!E42+NOV!E42+DEZ!E42</f>
        <v>0</v>
      </c>
      <c r="F42" s="13">
        <f>JAN!F42+FEV!F42+MAR!F42+ABR!F42+MAI!F42+JUN!F42+JUL!F42+AGO!F42+SET!F42+OUT!F42+NOV!F42+DEZ!F42</f>
        <v>0</v>
      </c>
      <c r="G42" s="13">
        <f>JAN!G42+FEV!G42+MAR!G42+ABR!G42+MAI!G42+JUN!G42+JUL!G42+AGO!G42+SET!G42+OUT!G42+NOV!G42+DEZ!G42</f>
        <v>0</v>
      </c>
      <c r="I42" s="1"/>
      <c r="J42" s="6"/>
      <c r="K42" s="6"/>
    </row>
    <row r="43" spans="1:11" x14ac:dyDescent="0.2">
      <c r="A43" s="19" t="s">
        <v>45</v>
      </c>
      <c r="B43" s="11">
        <f>JAN!B43+FEV!B43+MAR!B43+ABR!B43+MAI!B43+JUN!B43+JUL!B43+AGO!B43+SET!B43+OUT!B43+NOV!B43+DEZ!B43</f>
        <v>22950771.385927502</v>
      </c>
      <c r="C43" s="11">
        <f>JAN!C43+FEV!C43+MAR!C43+ABR!C43+MAI!C43+JUN!C43+JUL!C43+AGO!C43+SET!C43+OUT!C43+NOV!C43+DEZ!C43</f>
        <v>21930737.102108501</v>
      </c>
      <c r="D43" s="11">
        <f>JAN!D43+FEV!D43+MAR!D43+ABR!D43+MAI!D43+JUN!D43+JUL!D43+AGO!D43+SET!D43+OUT!D43+NOV!D43+DEZ!D43</f>
        <v>841431.05567320017</v>
      </c>
      <c r="E43" s="11">
        <f>JAN!E43+FEV!E43+MAR!E43+ABR!E43+MAI!E43+JUN!E43+JUL!E43+AGO!E43+SET!E43+OUT!E43+NOV!E43+DEZ!E43</f>
        <v>0</v>
      </c>
      <c r="F43" s="11">
        <f>JAN!F43+FEV!F43+MAR!F43+ABR!F43+MAI!F43+JUN!F43+JUL!F43+AGO!F43+SET!F43+OUT!F43+NOV!F43+DEZ!F43</f>
        <v>0</v>
      </c>
      <c r="G43" s="11">
        <f>JAN!G43+FEV!G43+MAR!G43+ABR!G43+MAI!G43+JUN!G43+JUL!G43+AGO!G43+SET!G43+OUT!G43+NOV!G43+DEZ!G43</f>
        <v>0</v>
      </c>
      <c r="J43" s="6"/>
      <c r="K43" s="6"/>
    </row>
    <row r="44" spans="1:11" x14ac:dyDescent="0.2">
      <c r="B44" s="20">
        <f>JAN!B44+FEV!B44+MAR!B44+ABR!B44+MAI!B44+JUN!B44+JUL!B44+AGO!B44+SET!B44+OUT!B44+NOV!B44+DEZ!B44</f>
        <v>0</v>
      </c>
      <c r="C44" s="20">
        <f>JAN!C44+FEV!C44+MAR!C44+ABR!C44+MAI!C44+JUN!C44+JUL!C44+AGO!C44+SET!C44+OUT!C44+NOV!C44+DEZ!C44</f>
        <v>0</v>
      </c>
      <c r="D44" s="20">
        <f>JAN!D44+FEV!D44+MAR!D44+ABR!D44+MAI!D44+JUN!D44+JUL!D44+AGO!D44+SET!D44+OUT!D44+NOV!D44+DEZ!D44</f>
        <v>0</v>
      </c>
      <c r="E44" s="20">
        <f>JAN!E44+FEV!E44+MAR!E44+ABR!E44+MAI!E44+JUN!E44+JUL!E44+AGO!E44+SET!E44+OUT!E44+NOV!E44+DEZ!E44</f>
        <v>0</v>
      </c>
      <c r="F44" s="20">
        <f>JAN!F44+FEV!F44+MAR!F44+ABR!F44+MAI!F44+JUN!F44+JUL!F44+AGO!F44+SET!F44+OUT!F44+NOV!F44+DEZ!F44</f>
        <v>0</v>
      </c>
      <c r="G44" s="20">
        <f>JAN!G44+FEV!G44+MAR!G44+ABR!G44+MAI!G44+JUN!G44+JUL!G44+AGO!G44+SET!G44+OUT!G44+NOV!G44+DEZ!G44</f>
        <v>0</v>
      </c>
      <c r="J44" s="6"/>
      <c r="K44" s="6"/>
    </row>
    <row r="45" spans="1:11" s="14" customFormat="1" ht="15.75" x14ac:dyDescent="0.25">
      <c r="A45" s="16" t="s">
        <v>2</v>
      </c>
      <c r="B45" s="17">
        <f>JAN!B45+FEV!B45+MAR!B45+ABR!B45+MAI!B45+JUN!B45+JUL!B45+AGO!B45+SET!B45+OUT!B45+NOV!B45+DEZ!B45</f>
        <v>91803085.543709993</v>
      </c>
      <c r="C45" s="17">
        <f>JAN!C45+FEV!C45+MAR!C45+ABR!C45+MAI!C45+JUN!C45+JUL!C45+AGO!C45+SET!C45+OUT!C45+NOV!C45+DEZ!C45</f>
        <v>87722948.408433989</v>
      </c>
      <c r="D45" s="17">
        <f>JAN!D45+FEV!D45+MAR!D45+ABR!D45+MAI!D45+JUN!D45+JUL!D45+AGO!D45+SET!D45+OUT!D45+NOV!D45+DEZ!D45</f>
        <v>3365724.2226928007</v>
      </c>
      <c r="E45" s="17">
        <f>JAN!E45+FEV!E45+MAR!E45+ABR!E45+MAI!E45+JUN!E45+JUL!E45+AGO!E45+SET!E45+OUT!E45+NOV!E45+DEZ!E45</f>
        <v>9180308.5543710012</v>
      </c>
      <c r="F45" s="17">
        <f>JAN!F45+FEV!F45+MAR!F45+ABR!F45+MAI!F45+JUN!F45+JUL!F45+AGO!F45+SET!F45+OUT!F45+NOV!F45+DEZ!F45</f>
        <v>3060102.8514570002</v>
      </c>
      <c r="G45" s="17">
        <f>JAN!G45+FEV!G45+MAR!G45+ABR!G45+MAI!G45+JUN!G45+JUL!G45+AGO!G45+SET!G45+OUT!G45+NOV!G45+DEZ!G45</f>
        <v>3060102.8514570002</v>
      </c>
      <c r="I45" s="1"/>
      <c r="J45" s="6"/>
      <c r="K45" s="6"/>
    </row>
    <row r="46" spans="1:11" ht="15.75" x14ac:dyDescent="0.25">
      <c r="A46" s="21" t="s">
        <v>38</v>
      </c>
      <c r="J46" s="6"/>
      <c r="K46" s="6"/>
    </row>
    <row r="47" spans="1:11" x14ac:dyDescent="0.2">
      <c r="A47" s="43" t="str">
        <f ca="1">CONCATENATE("Receita classificada referente ao período de 21/12/2024 a ", TEXT(DATE(YEAR(TODAY()),MONTH(TODAY()-30),20),"DD/MM/AA"))</f>
        <v>Receita classificada referente ao período de 21/12/2024 a 20/06/25</v>
      </c>
      <c r="B47" s="43"/>
      <c r="C47" s="43"/>
      <c r="D47" s="43"/>
      <c r="E47" s="43"/>
      <c r="F47" s="43"/>
      <c r="G47" s="43"/>
    </row>
    <row r="48" spans="1:11" x14ac:dyDescent="0.2">
      <c r="A48" s="68" t="s">
        <v>39</v>
      </c>
      <c r="B48" s="68"/>
      <c r="C48" s="68"/>
      <c r="D48" s="68"/>
      <c r="E48" s="68"/>
      <c r="F48" s="68"/>
      <c r="G48" s="68"/>
    </row>
    <row r="50" spans="1:3" ht="15.75" x14ac:dyDescent="0.25">
      <c r="A50" s="36" t="s">
        <v>56</v>
      </c>
      <c r="B50" s="33">
        <f>JUL!H69</f>
        <v>0</v>
      </c>
    </row>
    <row r="52" spans="1:3" ht="15.75" x14ac:dyDescent="0.25">
      <c r="A52" s="16" t="s">
        <v>60</v>
      </c>
      <c r="B52" s="37">
        <f>SET!F119</f>
        <v>0</v>
      </c>
    </row>
    <row r="54" spans="1:3" ht="15.75" x14ac:dyDescent="0.25">
      <c r="A54" s="16" t="s">
        <v>57</v>
      </c>
      <c r="B54" s="37">
        <f>DEZ!H70</f>
        <v>0</v>
      </c>
    </row>
    <row r="55" spans="1:3" x14ac:dyDescent="0.2">
      <c r="A55" s="23"/>
      <c r="B55" s="23"/>
      <c r="C55" s="23"/>
    </row>
    <row r="56" spans="1:3" x14ac:dyDescent="0.2">
      <c r="A56" s="23"/>
      <c r="B56" s="23"/>
      <c r="C56" s="23"/>
    </row>
    <row r="57" spans="1:3" x14ac:dyDescent="0.2">
      <c r="A57" s="23"/>
      <c r="B57" s="23"/>
      <c r="C57" s="23"/>
    </row>
    <row r="58" spans="1:3" x14ac:dyDescent="0.2">
      <c r="A58" s="23"/>
      <c r="B58" s="23"/>
      <c r="C58" s="23"/>
    </row>
    <row r="59" spans="1:3" x14ac:dyDescent="0.2">
      <c r="A59" s="23"/>
      <c r="B59" s="23"/>
      <c r="C59" s="23"/>
    </row>
    <row r="60" spans="1:3" x14ac:dyDescent="0.2">
      <c r="A60" s="23"/>
      <c r="B60" s="23"/>
      <c r="C60" s="23"/>
    </row>
    <row r="61" spans="1:3" x14ac:dyDescent="0.2">
      <c r="A61" s="23"/>
      <c r="B61" s="23"/>
      <c r="C61" s="23"/>
    </row>
    <row r="62" spans="1:3" x14ac:dyDescent="0.2">
      <c r="A62" s="23"/>
      <c r="B62" s="23"/>
      <c r="C62" s="23"/>
    </row>
  </sheetData>
  <mergeCells count="13">
    <mergeCell ref="A48:G48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</mergeCells>
  <pageMargins left="0.57999999999999996" right="0.54" top="0.98425196850393704" bottom="0.98425196850393704" header="0.51181102362204722" footer="0.51181102362204722"/>
  <pageSetup paperSize="9" scale="3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13</vt:i4>
      </vt:variant>
      <vt:variant>
        <vt:lpstr>Intervalos Nomeados</vt:lpstr>
      </vt:variant>
      <vt:variant>
        <vt:i4>11</vt:i4>
      </vt:variant>
    </vt:vector>
  </HeadingPairs>
  <TitlesOfParts>
    <vt:vector size="24" baseType="lpstr">
      <vt:lpstr>JAN</vt:lpstr>
      <vt:lpstr>FEV</vt:lpstr>
      <vt:lpstr>MAR</vt:lpstr>
      <vt:lpstr>ABR</vt:lpstr>
      <vt:lpstr>MAI</vt:lpstr>
      <vt:lpstr>JUN</vt:lpstr>
      <vt:lpstr>JUL</vt:lpstr>
      <vt:lpstr>AGO</vt:lpstr>
      <vt:lpstr>SET</vt:lpstr>
      <vt:lpstr>OUT</vt:lpstr>
      <vt:lpstr>NOV</vt:lpstr>
      <vt:lpstr>DEZ</vt:lpstr>
      <vt:lpstr>2025 Acumulado</vt:lpstr>
      <vt:lpstr>ABR!Area_de_impressao</vt:lpstr>
      <vt:lpstr>DEZ!Area_de_impressao</vt:lpstr>
      <vt:lpstr>FEV!Area_de_impressao</vt:lpstr>
      <vt:lpstr>JAN!Area_de_impressao</vt:lpstr>
      <vt:lpstr>JUL!Area_de_impressao</vt:lpstr>
      <vt:lpstr>JUN!Area_de_impressao</vt:lpstr>
      <vt:lpstr>MAI!Area_de_impressao</vt:lpstr>
      <vt:lpstr>MAR!Area_de_impressao</vt:lpstr>
      <vt:lpstr>NOV!Area_de_impressao</vt:lpstr>
      <vt:lpstr>OUT!Area_de_impressao</vt:lpstr>
      <vt:lpstr>SET!Area_de_impressao</vt:lpstr>
    </vt:vector>
  </TitlesOfParts>
  <Manager>CONED</Manager>
  <Company>STN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GETRA</dc:creator>
  <cp:lastModifiedBy>Wosley de Sousa Soares</cp:lastModifiedBy>
  <cp:lastPrinted>2025-07-02T15:06:44Z</cp:lastPrinted>
  <dcterms:created xsi:type="dcterms:W3CDTF">2005-03-24T13:45:42Z</dcterms:created>
  <dcterms:modified xsi:type="dcterms:W3CDTF">2025-07-02T15:06:49Z</dcterms:modified>
</cp:coreProperties>
</file>