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C8CAEFAA-647D-487E-BF5C-8AF72305D16B}" xr6:coauthVersionLast="47" xr6:coauthVersionMax="47" xr10:uidLastSave="{00000000-0000-0000-0000-000000000000}"/>
  <bookViews>
    <workbookView xWindow="-120" yWindow="-120" windowWidth="20730" windowHeight="11040" tabRatio="845" activeTab="6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JUN!$A$2:$G$49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9" i="43" l="1"/>
  <c r="G69" i="43"/>
  <c r="F69" i="43"/>
  <c r="E69" i="43"/>
  <c r="D69" i="43"/>
  <c r="C69" i="43"/>
  <c r="B69" i="43"/>
  <c r="H68" i="43"/>
  <c r="G68" i="43"/>
  <c r="F68" i="43"/>
  <c r="E68" i="43"/>
  <c r="D68" i="43"/>
  <c r="C68" i="43"/>
  <c r="B68" i="43"/>
  <c r="H65" i="43"/>
  <c r="G65" i="43"/>
  <c r="F65" i="43"/>
  <c r="E65" i="43"/>
  <c r="D65" i="43"/>
  <c r="C65" i="43"/>
  <c r="B65" i="43"/>
  <c r="G41" i="14" l="1"/>
  <c r="D41" i="14"/>
  <c r="B41" i="14"/>
  <c r="G26" i="14"/>
  <c r="G24" i="14"/>
  <c r="G17" i="14"/>
  <c r="G21" i="14"/>
  <c r="F21" i="14"/>
  <c r="B21" i="14"/>
  <c r="B41" i="36"/>
  <c r="B41" i="37"/>
  <c r="B41" i="41"/>
  <c r="B41" i="39"/>
  <c r="B41" i="38"/>
  <c r="C41" i="36"/>
  <c r="C41" i="37"/>
  <c r="C41" i="41"/>
  <c r="C41" i="39"/>
  <c r="C41" i="38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F21" i="33"/>
  <c r="E21" i="33"/>
  <c r="D21" i="33"/>
  <c r="C21" i="33"/>
  <c r="B21" i="33"/>
  <c r="G20" i="33"/>
  <c r="G19" i="33"/>
  <c r="G18" i="33"/>
  <c r="G17" i="33"/>
  <c r="F24" i="34"/>
  <c r="E24" i="34"/>
  <c r="D24" i="34"/>
  <c r="C24" i="34"/>
  <c r="B24" i="34"/>
  <c r="G23" i="34"/>
  <c r="G22" i="34"/>
  <c r="F21" i="34"/>
  <c r="E21" i="34"/>
  <c r="D21" i="34"/>
  <c r="C21" i="34"/>
  <c r="B21" i="34"/>
  <c r="G20" i="34"/>
  <c r="G19" i="34"/>
  <c r="G18" i="34"/>
  <c r="G17" i="34"/>
  <c r="F24" i="43"/>
  <c r="E24" i="43"/>
  <c r="D24" i="43"/>
  <c r="C24" i="43"/>
  <c r="B24" i="43"/>
  <c r="G23" i="43"/>
  <c r="G22" i="43"/>
  <c r="F21" i="43"/>
  <c r="E21" i="43"/>
  <c r="D21" i="43"/>
  <c r="C21" i="43"/>
  <c r="B21" i="43"/>
  <c r="G20" i="43"/>
  <c r="G19" i="43"/>
  <c r="G18" i="43"/>
  <c r="G17" i="43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43" l="1"/>
  <c r="B41" i="43" s="1"/>
  <c r="G39" i="43"/>
  <c r="F39" i="43"/>
  <c r="E39" i="43"/>
  <c r="D39" i="43"/>
  <c r="C39" i="43"/>
  <c r="B39" i="43"/>
  <c r="G40" i="43"/>
  <c r="F40" i="43"/>
  <c r="E40" i="43"/>
  <c r="D40" i="43"/>
  <c r="C40" i="43"/>
  <c r="B40" i="43"/>
  <c r="G21" i="43"/>
  <c r="G34" i="43"/>
  <c r="F34" i="43"/>
  <c r="E34" i="43"/>
  <c r="C34" i="43"/>
  <c r="B34" i="43"/>
  <c r="G35" i="43"/>
  <c r="F35" i="43"/>
  <c r="E35" i="43"/>
  <c r="C35" i="43"/>
  <c r="B35" i="43"/>
  <c r="G36" i="43"/>
  <c r="F36" i="43"/>
  <c r="E36" i="43"/>
  <c r="C36" i="43"/>
  <c r="B36" i="43"/>
  <c r="G37" i="43"/>
  <c r="F37" i="43"/>
  <c r="E37" i="43"/>
  <c r="C37" i="43"/>
  <c r="B37" i="43"/>
  <c r="G24" i="34"/>
  <c r="B41" i="34" s="1"/>
  <c r="G39" i="34"/>
  <c r="F39" i="34"/>
  <c r="E39" i="34"/>
  <c r="D39" i="34"/>
  <c r="C39" i="34"/>
  <c r="B39" i="34"/>
  <c r="G40" i="34"/>
  <c r="F40" i="34"/>
  <c r="E40" i="34"/>
  <c r="D40" i="34"/>
  <c r="C40" i="34"/>
  <c r="B40" i="34"/>
  <c r="G21" i="34"/>
  <c r="G34" i="34"/>
  <c r="F34" i="34"/>
  <c r="E34" i="34"/>
  <c r="C34" i="34"/>
  <c r="B34" i="34"/>
  <c r="G35" i="34"/>
  <c r="F35" i="34"/>
  <c r="E35" i="34"/>
  <c r="C35" i="34"/>
  <c r="B35" i="34"/>
  <c r="G36" i="34"/>
  <c r="F36" i="34"/>
  <c r="E36" i="34"/>
  <c r="C36" i="34"/>
  <c r="B36" i="34"/>
  <c r="G37" i="34"/>
  <c r="F37" i="34"/>
  <c r="E37" i="34"/>
  <c r="C37" i="34"/>
  <c r="B37" i="34"/>
  <c r="G24" i="33"/>
  <c r="B41" i="33" s="1"/>
  <c r="G39" i="33"/>
  <c r="F39" i="33"/>
  <c r="E39" i="33"/>
  <c r="D39" i="33"/>
  <c r="C39" i="33"/>
  <c r="B39" i="33"/>
  <c r="G40" i="33"/>
  <c r="F40" i="33"/>
  <c r="E40" i="33"/>
  <c r="D40" i="33"/>
  <c r="C40" i="33"/>
  <c r="B40" i="33"/>
  <c r="G21" i="33"/>
  <c r="G34" i="33"/>
  <c r="F34" i="33"/>
  <c r="E34" i="33"/>
  <c r="C34" i="33"/>
  <c r="B34" i="33"/>
  <c r="G35" i="33"/>
  <c r="F35" i="33"/>
  <c r="E35" i="33"/>
  <c r="C35" i="33"/>
  <c r="B35" i="33"/>
  <c r="G36" i="33"/>
  <c r="F36" i="33"/>
  <c r="E36" i="33"/>
  <c r="C36" i="33"/>
  <c r="B36" i="33"/>
  <c r="G37" i="33"/>
  <c r="F37" i="33"/>
  <c r="E37" i="33"/>
  <c r="C37" i="33"/>
  <c r="B37" i="33"/>
  <c r="G24" i="32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43" l="1"/>
  <c r="D41" i="43"/>
  <c r="D43" i="43" s="1"/>
  <c r="D45" i="43" s="1"/>
  <c r="E41" i="43"/>
  <c r="F41" i="43"/>
  <c r="G41" i="43"/>
  <c r="B38" i="43"/>
  <c r="B43" i="43" s="1"/>
  <c r="B45" i="43" s="1"/>
  <c r="C38" i="43"/>
  <c r="C43" i="43" s="1"/>
  <c r="C45" i="43" s="1"/>
  <c r="E38" i="43"/>
  <c r="E45" i="43" s="1"/>
  <c r="F38" i="43"/>
  <c r="F45" i="43" s="1"/>
  <c r="G38" i="43"/>
  <c r="G45" i="43" s="1"/>
  <c r="C41" i="34"/>
  <c r="D41" i="34"/>
  <c r="D43" i="34" s="1"/>
  <c r="D45" i="34" s="1"/>
  <c r="E41" i="34"/>
  <c r="F41" i="34"/>
  <c r="G41" i="34"/>
  <c r="B38" i="34"/>
  <c r="B43" i="34" s="1"/>
  <c r="B45" i="34" s="1"/>
  <c r="C38" i="34"/>
  <c r="C43" i="34" s="1"/>
  <c r="C45" i="34" s="1"/>
  <c r="E38" i="34"/>
  <c r="E45" i="34" s="1"/>
  <c r="F38" i="34"/>
  <c r="F45" i="34" s="1"/>
  <c r="G38" i="34"/>
  <c r="G45" i="34" s="1"/>
  <c r="C41" i="33"/>
  <c r="D41" i="33"/>
  <c r="D43" i="33" s="1"/>
  <c r="D45" i="33" s="1"/>
  <c r="E41" i="33"/>
  <c r="F41" i="33"/>
  <c r="G41" i="33"/>
  <c r="B38" i="33"/>
  <c r="B43" i="33" s="1"/>
  <c r="B45" i="33" s="1"/>
  <c r="C38" i="33"/>
  <c r="C43" i="33" s="1"/>
  <c r="C45" i="33" s="1"/>
  <c r="E38" i="33"/>
  <c r="E45" i="33" s="1"/>
  <c r="F38" i="33"/>
  <c r="F45" i="33" s="1"/>
  <c r="G38" i="33"/>
  <c r="G45" i="33" s="1"/>
  <c r="C41" i="32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<sst xmlns="http://schemas.openxmlformats.org/spreadsheetml/2006/main" count="1014" uniqueCount="91">
  <si>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</si>
  <si>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</si>
  <si>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</si>
  <si>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</si>
  <si>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</si>
  <si>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</si>
  <si>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</si>
  <si>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</si>
  <si>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</si>
  <si>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</si>
  <si>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</si>
  <si>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</si>
  <si>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</si>
  <si>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</si>
  <si>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</si>
  <si>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</si>
  <si>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</si>
  <si>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</si>
  <si>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</si>
  <si>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</si>
  <si>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</si>
  <si>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</si>
  <si>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</si>
  <si>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</si>
  <si>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</si>
  <si>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</si>
  <si>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</si>
  <si>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</si>
  <si>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</si>
  <si>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</si>
  <si>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</si>
  <si>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</si>
  <si>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</si>
  <si>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</si>
  <si>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</si>
  <si>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</si>
  <si>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</si>
  <si>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</si>
  <si>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</si>
  <si>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</si>
  <si>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</si>
  <si>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</si>
  <si>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</si>
  <si>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</si>
  <si>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</si>
  <si>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</si>
  <si>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</si>
  <si>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</si>
  <si>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</si>
  <si>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</si>
  <si>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</si>
  <si>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</si>
  <si>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</si>
  <si>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</si>
  <si>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</si>
  <si>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</si>
  <si>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</si>
  <si>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</si>
  <si>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</si>
  <si>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</si>
  <si>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</si>
  <si>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</si>
  <si>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</si>
  <si>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</si>
  <si>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</si>
  <si>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</si>
  <si>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</si>
  <si>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</si>
  <si>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</si>
  <si>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</si>
  <si>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</si>
  <si>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</si>
  <si>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</si>
  <si>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</si>
  <si>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</si>
  <si>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</si>
  <si>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</si>
  <si>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</si>
  <si>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</si>
  <si>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</si>
  <si>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</si>
  <si>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</si>
  <si>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</si>
  <si>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</si>
  <si>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</si>
  <si>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</si>
  <si>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</si>
  <si>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</si>
  <si>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</si>
  <si>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 xml:space="preserve">Crédito efetuado em </t>
  </si>
  <si>
    <t>Crédito efetuado em 10/07/2025.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</si>
</sst>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5" zoomScale="80" zoomScaleNormal="80" workbookViewId="0">
      <selection activeCell="A11" sqref="A1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4660986.9800899997</v>
      </c>
      <c r="C17" s="66">
        <v>0</v>
      </c>
      <c r="D17" s="66">
        <v>0</v>
      </c>
      <c r="E17" s="66">
        <v>0</v>
      </c>
      <c r="F17" s="66">
        <v>38804.219590000001</v>
      </c>
      <c r="G17" s="66">
        <f t="shared" ref="G17:G23" si="0">B17-C17-D17-E17-F17</f>
        <v>4622182.7604999999</v>
      </c>
    </row>
    <row r="18" spans="1:12" x14ac:dyDescent="0.2">
      <c r="A18" s="1" t="s">
        <v>24</v>
      </c>
      <c r="B18" s="11">
        <v>40634297.555639997</v>
      </c>
      <c r="C18" s="11">
        <v>0</v>
      </c>
      <c r="D18" s="11">
        <v>0</v>
      </c>
      <c r="E18" s="11">
        <v>0</v>
      </c>
      <c r="F18" s="11">
        <v>3921572.4176000003</v>
      </c>
      <c r="G18" s="11">
        <f t="shared" si="0"/>
        <v>36712725.138039999</v>
      </c>
    </row>
    <row r="19" spans="1:12" x14ac:dyDescent="0.2">
      <c r="A19" s="1" t="s">
        <v>23</v>
      </c>
      <c r="B19" s="11">
        <v>41800675.385650001</v>
      </c>
      <c r="C19" s="11">
        <v>0</v>
      </c>
      <c r="D19" s="11">
        <v>0</v>
      </c>
      <c r="E19" s="11">
        <v>0</v>
      </c>
      <c r="F19" s="11">
        <v>374614.70753999997</v>
      </c>
      <c r="G19" s="11">
        <f t="shared" si="0"/>
        <v>41426060.678110003</v>
      </c>
    </row>
    <row r="20" spans="1:12" x14ac:dyDescent="0.2">
      <c r="A20" s="1" t="s">
        <v>29</v>
      </c>
      <c r="B20" s="11">
        <v>1048193.73997</v>
      </c>
      <c r="C20" s="11">
        <v>0</v>
      </c>
      <c r="D20" s="11">
        <v>0</v>
      </c>
      <c r="E20" s="11">
        <v>0</v>
      </c>
      <c r="F20" s="11">
        <v>50.852559999999997</v>
      </c>
      <c r="G20" s="11">
        <f t="shared" si="0"/>
        <v>1048142.88741</v>
      </c>
    </row>
    <row r="21" spans="1:12" s="14" customFormat="1" ht="15.75" x14ac:dyDescent="0.25">
      <c r="A21" s="12" t="s">
        <v>26</v>
      </c>
      <c r="B21" s="13">
        <f>SUM(B17:B20)</f>
        <v>88144153.661349997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4335042.1972899996</v>
      </c>
      <c r="G21" s="13">
        <f>SUM(G17:G20)</f>
        <v>83809111.464059994</v>
      </c>
    </row>
    <row r="22" spans="1:12" x14ac:dyDescent="0.2">
      <c r="A22" s="1" t="s">
        <v>27</v>
      </c>
      <c r="B22" s="11">
        <v>7017181.3321699994</v>
      </c>
      <c r="C22" s="11">
        <v>0</v>
      </c>
      <c r="D22" s="11">
        <v>0</v>
      </c>
      <c r="E22" s="11">
        <v>0</v>
      </c>
      <c r="F22" s="11">
        <v>283322.48087999999</v>
      </c>
      <c r="G22" s="11">
        <f t="shared" si="0"/>
        <v>6733858.8512899997</v>
      </c>
    </row>
    <row r="23" spans="1:12" x14ac:dyDescent="0.2">
      <c r="A23" s="1" t="s">
        <v>28</v>
      </c>
      <c r="B23" s="11">
        <v>95890.19253</v>
      </c>
      <c r="C23" s="11">
        <v>0</v>
      </c>
      <c r="D23" s="11">
        <v>0</v>
      </c>
      <c r="E23" s="11">
        <v>0</v>
      </c>
      <c r="F23" s="11">
        <v>1.29335</v>
      </c>
      <c r="G23" s="11">
        <f t="shared" si="0"/>
        <v>95888.899179999993</v>
      </c>
    </row>
    <row r="24" spans="1:12" s="14" customFormat="1" ht="15.75" x14ac:dyDescent="0.25">
      <c r="A24" s="12" t="s">
        <v>26</v>
      </c>
      <c r="B24" s="13">
        <f>SUM(B22:B23)</f>
        <v>7113071.524699999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283323.77422999998</v>
      </c>
      <c r="G24" s="13">
        <f t="shared" si="2"/>
        <v>6829747.7504699994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95257225.186049998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4618365.9715199992</v>
      </c>
      <c r="G26" s="17">
        <f t="shared" si="3"/>
        <v>90638859.214529991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1039991.1211125</v>
      </c>
      <c r="C34" s="11">
        <f>21.5%*$G17</f>
        <v>993769.29350749997</v>
      </c>
      <c r="D34" s="11"/>
      <c r="E34" s="11">
        <f>1.8%*$G17</f>
        <v>83199.289689000012</v>
      </c>
      <c r="F34" s="11">
        <f t="shared" ref="F34:G36" si="4">0.6%*$G17</f>
        <v>27733.096562999999</v>
      </c>
      <c r="G34" s="11">
        <f t="shared" si="4"/>
        <v>27733.096562999999</v>
      </c>
    </row>
    <row r="35" spans="1:7" x14ac:dyDescent="0.2">
      <c r="A35" s="1" t="s">
        <v>24</v>
      </c>
      <c r="B35" s="11">
        <f>22.5%*$G18</f>
        <v>8260363.1560589997</v>
      </c>
      <c r="C35" s="11">
        <f>21.5%*$G18</f>
        <v>7893235.9046785999</v>
      </c>
      <c r="D35" s="11"/>
      <c r="E35" s="11">
        <f>1.8%*$G18</f>
        <v>660829.05248472001</v>
      </c>
      <c r="F35" s="11">
        <f t="shared" si="4"/>
        <v>220276.35082823999</v>
      </c>
      <c r="G35" s="11">
        <f t="shared" si="4"/>
        <v>220276.35082823999</v>
      </c>
    </row>
    <row r="36" spans="1:7" x14ac:dyDescent="0.2">
      <c r="A36" s="1" t="s">
        <v>23</v>
      </c>
      <c r="B36" s="11">
        <f>22.5%*$G19</f>
        <v>9320863.6525747515</v>
      </c>
      <c r="C36" s="11">
        <f>21.5%*$G19</f>
        <v>8906603.0457936507</v>
      </c>
      <c r="D36" s="11"/>
      <c r="E36" s="11">
        <f>1.8%*$G19</f>
        <v>745669.09220598009</v>
      </c>
      <c r="F36" s="11">
        <f t="shared" si="4"/>
        <v>248556.36406866001</v>
      </c>
      <c r="G36" s="11">
        <f t="shared" si="4"/>
        <v>248556.36406866001</v>
      </c>
    </row>
    <row r="37" spans="1:7" x14ac:dyDescent="0.2">
      <c r="A37" s="1" t="s">
        <v>29</v>
      </c>
      <c r="B37" s="11">
        <f>22.5%*$G20</f>
        <v>235832.14966724999</v>
      </c>
      <c r="C37" s="11">
        <f>21.5%*($G20)</f>
        <v>225350.72079314999</v>
      </c>
      <c r="D37" s="11"/>
      <c r="E37" s="11">
        <f>1.8%*($G20)</f>
        <v>18866.571973380003</v>
      </c>
      <c r="F37" s="11">
        <f>0.6%*($G20)</f>
        <v>6288.8573244600002</v>
      </c>
      <c r="G37" s="11">
        <f>0.6%*($G20)</f>
        <v>6288.8573244600002</v>
      </c>
    </row>
    <row r="38" spans="1:7" s="14" customFormat="1" ht="15.75" x14ac:dyDescent="0.25">
      <c r="A38" s="12" t="s">
        <v>26</v>
      </c>
      <c r="B38" s="13">
        <f>SUM(B34:B37)</f>
        <v>18857050.079413503</v>
      </c>
      <c r="C38" s="13">
        <f>SUM(C34:C37)</f>
        <v>18018958.964772902</v>
      </c>
      <c r="D38" s="13"/>
      <c r="E38" s="13">
        <f>SUM(E34:E37)</f>
        <v>1508564.00635308</v>
      </c>
      <c r="F38" s="13">
        <f>SUM(F34:F37)</f>
        <v>502854.66878435999</v>
      </c>
      <c r="G38" s="13">
        <f>SUM(G34:G37)</f>
        <v>502854.66878435999</v>
      </c>
    </row>
    <row r="39" spans="1:7" x14ac:dyDescent="0.2">
      <c r="A39" s="1" t="s">
        <v>27</v>
      </c>
      <c r="B39" s="11">
        <f>22.5%*$G22</f>
        <v>1515118.2415402499</v>
      </c>
      <c r="C39" s="11">
        <f>21.5%*$G22</f>
        <v>1447779.6530273499</v>
      </c>
      <c r="D39" s="11">
        <f>10%*$G22</f>
        <v>673385.88512900006</v>
      </c>
      <c r="E39" s="11">
        <f>1.8%*$G22</f>
        <v>121209.45932322001</v>
      </c>
      <c r="F39" s="11">
        <f>0.6%*$G22</f>
        <v>40403.15310774</v>
      </c>
      <c r="G39" s="11">
        <f>0.6%*$G22</f>
        <v>40403.15310774</v>
      </c>
    </row>
    <row r="40" spans="1:7" x14ac:dyDescent="0.2">
      <c r="A40" s="1" t="s">
        <v>28</v>
      </c>
      <c r="B40" s="11">
        <f>22.5%*$G23</f>
        <v>21575.002315499998</v>
      </c>
      <c r="C40" s="11">
        <f>21.5%*$G23</f>
        <v>20616.113323699999</v>
      </c>
      <c r="D40" s="11">
        <f>10%*$G23</f>
        <v>9588.8899179999989</v>
      </c>
      <c r="E40" s="11">
        <f>1.8%*$G23</f>
        <v>1726.0001852400001</v>
      </c>
      <c r="F40" s="11">
        <f>0.6%*$G23</f>
        <v>575.33339507999995</v>
      </c>
      <c r="G40" s="11">
        <f>0.6%*$G23</f>
        <v>575.33339507999995</v>
      </c>
    </row>
    <row r="41" spans="1:7" s="14" customFormat="1" ht="15.75" x14ac:dyDescent="0.25">
      <c r="A41" s="12" t="s">
        <v>26</v>
      </c>
      <c r="B41" s="13">
        <f>22.5%*$G24</f>
        <v>1536693.24385575</v>
      </c>
      <c r="C41" s="13">
        <f>SUM(C39:C40)</f>
        <v>1468395.7663510498</v>
      </c>
      <c r="D41" s="13">
        <f>SUM(D39:D40)</f>
        <v>682974.77504700003</v>
      </c>
      <c r="E41" s="13">
        <f>SUM(E39:E40)</f>
        <v>122935.45950846002</v>
      </c>
      <c r="F41" s="13">
        <f>SUM(F39:F40)</f>
        <v>40978.48650282</v>
      </c>
      <c r="G41" s="13">
        <f>SUM(G39:G40)</f>
        <v>40978.48650282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4078748.6646538507</v>
      </c>
      <c r="C43" s="11">
        <f>(C38+C41)*0.2</f>
        <v>3897470.946224791</v>
      </c>
      <c r="D43" s="11">
        <f>(D38+D41)*0.2</f>
        <v>136594.9550094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16314994.658615401</v>
      </c>
      <c r="C45" s="17">
        <f t="shared" si="5"/>
        <v>15589883.784899164</v>
      </c>
      <c r="D45" s="17">
        <f t="shared" si="5"/>
        <v>546379.8200376</v>
      </c>
      <c r="E45" s="17">
        <f t="shared" si="5"/>
        <v>1631499.4658615401</v>
      </c>
      <c r="F45" s="17">
        <f t="shared" si="5"/>
        <v>543833.15528717998</v>
      </c>
      <c r="G45" s="17">
        <f t="shared" si="5"/>
        <v>543833.15528717998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A2" sqref="A2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24134379.958080001</v>
      </c>
      <c r="C17" s="66">
        <v>0</v>
      </c>
      <c r="D17" s="66">
        <v>0</v>
      </c>
      <c r="E17" s="66">
        <v>0</v>
      </c>
      <c r="F17" s="66">
        <v>64409.009469999997</v>
      </c>
      <c r="G17" s="66">
        <f t="shared" ref="G17:G23" si="0">B17-C17-D17-E17-F17</f>
        <v>24069970.94861</v>
      </c>
    </row>
    <row r="18" spans="1:12" x14ac:dyDescent="0.2">
      <c r="A18" s="1" t="s">
        <v>24</v>
      </c>
      <c r="B18" s="11">
        <v>18286533.060170002</v>
      </c>
      <c r="C18" s="11">
        <v>0</v>
      </c>
      <c r="D18" s="11">
        <v>0</v>
      </c>
      <c r="E18" s="11">
        <v>0</v>
      </c>
      <c r="F18" s="11">
        <v>4396271.4996399991</v>
      </c>
      <c r="G18" s="11">
        <f t="shared" si="0"/>
        <v>13890261.560530003</v>
      </c>
    </row>
    <row r="19" spans="1:12" x14ac:dyDescent="0.2">
      <c r="A19" s="1" t="s">
        <v>23</v>
      </c>
      <c r="B19" s="11">
        <v>56740672.696359999</v>
      </c>
      <c r="C19" s="11">
        <v>0</v>
      </c>
      <c r="D19" s="11">
        <v>0</v>
      </c>
      <c r="E19" s="11">
        <v>0</v>
      </c>
      <c r="F19" s="11">
        <v>11199758.06127</v>
      </c>
      <c r="G19" s="11">
        <f t="shared" si="0"/>
        <v>45540914.635090001</v>
      </c>
    </row>
    <row r="20" spans="1:12" x14ac:dyDescent="0.2">
      <c r="A20" s="1" t="s">
        <v>29</v>
      </c>
      <c r="B20" s="11">
        <v>1822716.0553799998</v>
      </c>
      <c r="C20" s="11">
        <v>0</v>
      </c>
      <c r="D20" s="11">
        <v>0</v>
      </c>
      <c r="E20" s="11">
        <v>0</v>
      </c>
      <c r="F20" s="11">
        <v>425.72613999999999</v>
      </c>
      <c r="G20" s="11">
        <f t="shared" si="0"/>
        <v>1822290.3292399999</v>
      </c>
    </row>
    <row r="21" spans="1:12" s="14" customFormat="1" ht="15.75" x14ac:dyDescent="0.25">
      <c r="A21" s="12" t="s">
        <v>26</v>
      </c>
      <c r="B21" s="13">
        <f>SUM(B17:B20)</f>
        <v>100984301.76999001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15660864.296519998</v>
      </c>
      <c r="G21" s="13">
        <f>SUM(G17:G20)</f>
        <v>85323437.473470002</v>
      </c>
    </row>
    <row r="22" spans="1:12" x14ac:dyDescent="0.2">
      <c r="A22" s="1" t="s">
        <v>27</v>
      </c>
      <c r="B22" s="11">
        <v>7708968.8845300004</v>
      </c>
      <c r="C22" s="11">
        <v>0</v>
      </c>
      <c r="D22" s="11">
        <v>0</v>
      </c>
      <c r="E22" s="11">
        <v>0</v>
      </c>
      <c r="F22" s="11">
        <v>233134.71940999999</v>
      </c>
      <c r="G22" s="11">
        <f t="shared" si="0"/>
        <v>7475834.16512</v>
      </c>
    </row>
    <row r="23" spans="1:12" x14ac:dyDescent="0.2">
      <c r="A23" s="1" t="s">
        <v>28</v>
      </c>
      <c r="B23" s="11">
        <v>299289.99682</v>
      </c>
      <c r="C23" s="11">
        <v>0</v>
      </c>
      <c r="D23" s="11">
        <v>0</v>
      </c>
      <c r="E23" s="11">
        <v>0</v>
      </c>
      <c r="F23" s="11">
        <v>1.0000000000000001E-5</v>
      </c>
      <c r="G23" s="11">
        <f t="shared" si="0"/>
        <v>299289.99680999998</v>
      </c>
    </row>
    <row r="24" spans="1:12" s="14" customFormat="1" ht="15.75" x14ac:dyDescent="0.25">
      <c r="A24" s="12" t="s">
        <v>26</v>
      </c>
      <c r="B24" s="13">
        <f>SUM(B22:B23)</f>
        <v>8008258.8813500004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233134.71941999998</v>
      </c>
      <c r="G24" s="13">
        <f t="shared" si="2"/>
        <v>7775124.1619300004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108992560.65134001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15893999.015939999</v>
      </c>
      <c r="G26" s="17">
        <f t="shared" si="3"/>
        <v>93098561.635399997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5415743.4634372499</v>
      </c>
      <c r="C34" s="11">
        <f>21.5%*$G17</f>
        <v>5175043.75395115</v>
      </c>
      <c r="D34" s="11"/>
      <c r="E34" s="11">
        <f>1.8%*$G17</f>
        <v>433259.47707498004</v>
      </c>
      <c r="F34" s="11">
        <f t="shared" ref="F34:G36" si="4">0.6%*$G17</f>
        <v>144419.82569165999</v>
      </c>
      <c r="G34" s="11">
        <f t="shared" si="4"/>
        <v>144419.82569165999</v>
      </c>
    </row>
    <row r="35" spans="1:7" x14ac:dyDescent="0.2">
      <c r="A35" s="1" t="s">
        <v>24</v>
      </c>
      <c r="B35" s="11">
        <f>22.5%*$G18</f>
        <v>3125308.851119251</v>
      </c>
      <c r="C35" s="11">
        <f>21.5%*$G18</f>
        <v>2986406.2355139507</v>
      </c>
      <c r="D35" s="11"/>
      <c r="E35" s="11">
        <f>1.8%*$G18</f>
        <v>250024.70808954007</v>
      </c>
      <c r="F35" s="11">
        <f t="shared" si="4"/>
        <v>83341.569363180024</v>
      </c>
      <c r="G35" s="11">
        <f t="shared" si="4"/>
        <v>83341.569363180024</v>
      </c>
    </row>
    <row r="36" spans="1:7" x14ac:dyDescent="0.2">
      <c r="A36" s="1" t="s">
        <v>23</v>
      </c>
      <c r="B36" s="11">
        <f>22.5%*$G19</f>
        <v>10246705.79289525</v>
      </c>
      <c r="C36" s="11">
        <f>21.5%*$G19</f>
        <v>9791296.6465443503</v>
      </c>
      <c r="D36" s="11"/>
      <c r="E36" s="11">
        <f>1.8%*$G19</f>
        <v>819736.46343162016</v>
      </c>
      <c r="F36" s="11">
        <f t="shared" si="4"/>
        <v>273245.48781054001</v>
      </c>
      <c r="G36" s="11">
        <f t="shared" si="4"/>
        <v>273245.48781054001</v>
      </c>
    </row>
    <row r="37" spans="1:7" x14ac:dyDescent="0.2">
      <c r="A37" s="1" t="s">
        <v>29</v>
      </c>
      <c r="B37" s="11">
        <f>22.5%*$G20</f>
        <v>410015.32407899998</v>
      </c>
      <c r="C37" s="11">
        <f>21.5%*($G20)</f>
        <v>391792.42078659998</v>
      </c>
      <c r="D37" s="11"/>
      <c r="E37" s="11">
        <f>1.8%*($G20)</f>
        <v>32801.225926320003</v>
      </c>
      <c r="F37" s="11">
        <f>0.6%*($G20)</f>
        <v>10933.74197544</v>
      </c>
      <c r="G37" s="11">
        <f>0.6%*($G20)</f>
        <v>10933.74197544</v>
      </c>
    </row>
    <row r="38" spans="1:7" s="14" customFormat="1" ht="15.75" x14ac:dyDescent="0.25">
      <c r="A38" s="12" t="s">
        <v>26</v>
      </c>
      <c r="B38" s="13">
        <f>SUM(B34:B37)</f>
        <v>19197773.431530751</v>
      </c>
      <c r="C38" s="13">
        <f>SUM(C34:C37)</f>
        <v>18344539.056796052</v>
      </c>
      <c r="D38" s="13"/>
      <c r="E38" s="13">
        <f>SUM(E34:E37)</f>
        <v>1535821.8745224602</v>
      </c>
      <c r="F38" s="13">
        <f>SUM(F34:F37)</f>
        <v>511940.62484082003</v>
      </c>
      <c r="G38" s="13">
        <f>SUM(G34:G37)</f>
        <v>511940.62484082003</v>
      </c>
    </row>
    <row r="39" spans="1:7" x14ac:dyDescent="0.2">
      <c r="A39" s="1" t="s">
        <v>27</v>
      </c>
      <c r="B39" s="11">
        <f>22.5%*$G22</f>
        <v>1682062.6871520001</v>
      </c>
      <c r="C39" s="11">
        <f>21.5%*$G22</f>
        <v>1607304.3455008001</v>
      </c>
      <c r="D39" s="11">
        <f>10%*$G22</f>
        <v>747583.41651200003</v>
      </c>
      <c r="E39" s="11">
        <f>1.8%*$G22</f>
        <v>134565.01497216002</v>
      </c>
      <c r="F39" s="11">
        <f>0.6%*$G22</f>
        <v>44855.004990720001</v>
      </c>
      <c r="G39" s="11">
        <f>0.6%*$G22</f>
        <v>44855.004990720001</v>
      </c>
    </row>
    <row r="40" spans="1:7" x14ac:dyDescent="0.2">
      <c r="A40" s="1" t="s">
        <v>28</v>
      </c>
      <c r="B40" s="11">
        <f>22.5%*$G23</f>
        <v>67340.249282249992</v>
      </c>
      <c r="C40" s="11">
        <f>21.5%*$G23</f>
        <v>64347.349314149993</v>
      </c>
      <c r="D40" s="11">
        <f>10%*$G23</f>
        <v>29928.999681000001</v>
      </c>
      <c r="E40" s="11">
        <f>1.8%*$G23</f>
        <v>5387.21994258</v>
      </c>
      <c r="F40" s="11">
        <f>0.6%*$G23</f>
        <v>1795.7399808599998</v>
      </c>
      <c r="G40" s="11">
        <f>0.6%*$G23</f>
        <v>1795.7399808599998</v>
      </c>
    </row>
    <row r="41" spans="1:7" s="14" customFormat="1" ht="15.75" x14ac:dyDescent="0.25">
      <c r="A41" s="12" t="s">
        <v>26</v>
      </c>
      <c r="B41" s="13">
        <f>22.5%*$G24</f>
        <v>1749402.9364342501</v>
      </c>
      <c r="C41" s="13">
        <f>SUM(C39:C40)</f>
        <v>1671651.69481495</v>
      </c>
      <c r="D41" s="13">
        <f>SUM(D39:D40)</f>
        <v>777512.41619300004</v>
      </c>
      <c r="E41" s="13">
        <f>SUM(E39:E40)</f>
        <v>139952.23491474002</v>
      </c>
      <c r="F41" s="13">
        <f>SUM(F39:F40)</f>
        <v>46650.744971580003</v>
      </c>
      <c r="G41" s="13">
        <f>SUM(G39:G40)</f>
        <v>46650.744971580003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4189435.2735930006</v>
      </c>
      <c r="C43" s="11">
        <f>(C38+C41)*0.2</f>
        <v>4003238.1503222007</v>
      </c>
      <c r="D43" s="11">
        <f>(D38+D41)*0.2</f>
        <v>155502.48323860002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16757741.094372001</v>
      </c>
      <c r="C45" s="17">
        <f t="shared" si="5"/>
        <v>16012952.601288801</v>
      </c>
      <c r="D45" s="17">
        <f t="shared" si="5"/>
        <v>622009.93295440008</v>
      </c>
      <c r="E45" s="17">
        <f t="shared" si="5"/>
        <v>1675774.1094372002</v>
      </c>
      <c r="F45" s="17">
        <f t="shared" si="5"/>
        <v>558591.36981240008</v>
      </c>
      <c r="G45" s="17">
        <f t="shared" si="5"/>
        <v>558591.36981240008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abSelected="1"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6762040.2877799999</v>
      </c>
      <c r="C17" s="66">
        <v>0</v>
      </c>
      <c r="D17" s="66">
        <v>0</v>
      </c>
      <c r="E17" s="66">
        <v>0</v>
      </c>
      <c r="F17" s="66">
        <v>29781.594679999998</v>
      </c>
      <c r="G17" s="66">
        <f t="shared" ref="G17:G23" si="0">B17-C17-D17-E17-F17</f>
        <v>6732258.6930999998</v>
      </c>
    </row>
    <row r="18" spans="1:12" x14ac:dyDescent="0.2">
      <c r="A18" s="1" t="s">
        <v>24</v>
      </c>
      <c r="B18" s="11">
        <v>18015963.90738</v>
      </c>
      <c r="C18" s="11">
        <v>0</v>
      </c>
      <c r="D18" s="11">
        <v>0</v>
      </c>
      <c r="E18" s="11">
        <v>0</v>
      </c>
      <c r="F18" s="11">
        <v>4384701.4635899998</v>
      </c>
      <c r="G18" s="11">
        <f t="shared" si="0"/>
        <v>13631262.44379</v>
      </c>
    </row>
    <row r="19" spans="1:12" x14ac:dyDescent="0.2">
      <c r="A19" s="1" t="s">
        <v>23</v>
      </c>
      <c r="B19" s="11">
        <v>40120076.527389996</v>
      </c>
      <c r="C19" s="11">
        <v>0</v>
      </c>
      <c r="D19" s="11">
        <v>0</v>
      </c>
      <c r="E19" s="11">
        <v>0</v>
      </c>
      <c r="F19" s="11">
        <v>11236006.450609999</v>
      </c>
      <c r="G19" s="11">
        <f t="shared" si="0"/>
        <v>28884070.076779999</v>
      </c>
    </row>
    <row r="20" spans="1:12" x14ac:dyDescent="0.2">
      <c r="A20" s="1" t="s">
        <v>29</v>
      </c>
      <c r="B20" s="11">
        <v>1231499.50847</v>
      </c>
      <c r="C20" s="11">
        <v>0</v>
      </c>
      <c r="D20" s="11">
        <v>0</v>
      </c>
      <c r="E20" s="11">
        <v>0</v>
      </c>
      <c r="F20" s="11">
        <v>59.348990000000001</v>
      </c>
      <c r="G20" s="11">
        <f t="shared" si="0"/>
        <v>1231440.1594799999</v>
      </c>
    </row>
    <row r="21" spans="1:12" s="14" customFormat="1" ht="15.75" x14ac:dyDescent="0.25">
      <c r="A21" s="12" t="s">
        <v>26</v>
      </c>
      <c r="B21" s="13">
        <f>SUM(B17:B20)</f>
        <v>66129580.231019996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15650548.857869999</v>
      </c>
      <c r="G21" s="13">
        <f>SUM(G17:G20)</f>
        <v>50479031.373149998</v>
      </c>
    </row>
    <row r="22" spans="1:12" x14ac:dyDescent="0.2">
      <c r="A22" s="1" t="s">
        <v>27</v>
      </c>
      <c r="B22" s="11">
        <v>7349096.2017099997</v>
      </c>
      <c r="C22" s="11">
        <v>0</v>
      </c>
      <c r="D22" s="11">
        <v>0</v>
      </c>
      <c r="E22" s="11">
        <v>0</v>
      </c>
      <c r="F22" s="11">
        <v>823750.02065999992</v>
      </c>
      <c r="G22" s="11">
        <f t="shared" si="0"/>
        <v>6525346.1810499998</v>
      </c>
    </row>
    <row r="23" spans="1:12" x14ac:dyDescent="0.2">
      <c r="A23" s="1" t="s">
        <v>28</v>
      </c>
      <c r="B23" s="11">
        <v>145834.02873000002</v>
      </c>
      <c r="C23" s="11">
        <v>0</v>
      </c>
      <c r="D23" s="11">
        <v>0</v>
      </c>
      <c r="E23" s="11">
        <v>0</v>
      </c>
      <c r="F23" s="11">
        <v>297.31291000000004</v>
      </c>
      <c r="G23" s="11">
        <f t="shared" si="0"/>
        <v>145536.71582000001</v>
      </c>
    </row>
    <row r="24" spans="1:12" s="14" customFormat="1" ht="15.75" x14ac:dyDescent="0.25">
      <c r="A24" s="12" t="s">
        <v>26</v>
      </c>
      <c r="B24" s="13">
        <f>SUM(B22:B23)</f>
        <v>7494930.2304400001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824047.3335699999</v>
      </c>
      <c r="G24" s="13">
        <f t="shared" si="2"/>
        <v>6670882.8968699994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73624510.461459994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16474596.191439999</v>
      </c>
      <c r="G26" s="17">
        <f t="shared" si="3"/>
        <v>57149914.270020001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1514758.2059475</v>
      </c>
      <c r="C34" s="11">
        <f>21.5%*$G17</f>
        <v>1447435.6190165</v>
      </c>
      <c r="D34" s="11"/>
      <c r="E34" s="11">
        <f>1.8%*$G17</f>
        <v>121180.65647580002</v>
      </c>
      <c r="F34" s="11">
        <f t="shared" ref="F34:G36" si="4">0.6%*$G17</f>
        <v>40393.552158600003</v>
      </c>
      <c r="G34" s="11">
        <f t="shared" si="4"/>
        <v>40393.552158600003</v>
      </c>
    </row>
    <row r="35" spans="1:7" x14ac:dyDescent="0.2">
      <c r="A35" s="1" t="s">
        <v>24</v>
      </c>
      <c r="B35" s="11">
        <f>22.5%*$G18</f>
        <v>3067034.0498527503</v>
      </c>
      <c r="C35" s="11">
        <f>21.5%*$G18</f>
        <v>2930721.42541485</v>
      </c>
      <c r="D35" s="11"/>
      <c r="E35" s="11">
        <f>1.8%*$G18</f>
        <v>245362.72398822004</v>
      </c>
      <c r="F35" s="11">
        <f t="shared" si="4"/>
        <v>81787.574662740008</v>
      </c>
      <c r="G35" s="11">
        <f t="shared" si="4"/>
        <v>81787.574662740008</v>
      </c>
    </row>
    <row r="36" spans="1:7" x14ac:dyDescent="0.2">
      <c r="A36" s="1" t="s">
        <v>23</v>
      </c>
      <c r="B36" s="11">
        <f>22.5%*$G19</f>
        <v>6498915.7672755001</v>
      </c>
      <c r="C36" s="11">
        <f>21.5%*$G19</f>
        <v>6210075.0665076999</v>
      </c>
      <c r="D36" s="11"/>
      <c r="E36" s="11">
        <f>1.8%*$G19</f>
        <v>519913.26138204004</v>
      </c>
      <c r="F36" s="11">
        <f t="shared" si="4"/>
        <v>173304.42046068</v>
      </c>
      <c r="G36" s="11">
        <f t="shared" si="4"/>
        <v>173304.42046068</v>
      </c>
    </row>
    <row r="37" spans="1:7" x14ac:dyDescent="0.2">
      <c r="A37" s="1" t="s">
        <v>29</v>
      </c>
      <c r="B37" s="11">
        <f>22.5%*$G20</f>
        <v>277074.035883</v>
      </c>
      <c r="C37" s="11">
        <f>21.5%*($G20)</f>
        <v>264759.6342882</v>
      </c>
      <c r="D37" s="11"/>
      <c r="E37" s="11">
        <f>1.8%*($G20)</f>
        <v>22165.922870640003</v>
      </c>
      <c r="F37" s="11">
        <f>0.6%*($G20)</f>
        <v>7388.64095688</v>
      </c>
      <c r="G37" s="11">
        <f>0.6%*($G20)</f>
        <v>7388.64095688</v>
      </c>
    </row>
    <row r="38" spans="1:7" s="14" customFormat="1" ht="15.75" x14ac:dyDescent="0.25">
      <c r="A38" s="12" t="s">
        <v>26</v>
      </c>
      <c r="B38" s="13">
        <f>SUM(B34:B37)</f>
        <v>11357782.05895875</v>
      </c>
      <c r="C38" s="13">
        <f>SUM(C34:C37)</f>
        <v>10852991.745227249</v>
      </c>
      <c r="D38" s="13"/>
      <c r="E38" s="13">
        <f>SUM(E34:E37)</f>
        <v>908622.5647167</v>
      </c>
      <c r="F38" s="13">
        <f>SUM(F34:F37)</f>
        <v>302874.18823889998</v>
      </c>
      <c r="G38" s="13">
        <f>SUM(G34:G37)</f>
        <v>302874.18823889998</v>
      </c>
    </row>
    <row r="39" spans="1:7" x14ac:dyDescent="0.2">
      <c r="A39" s="1" t="s">
        <v>27</v>
      </c>
      <c r="B39" s="11">
        <f>22.5%*$G22</f>
        <v>1468202.89073625</v>
      </c>
      <c r="C39" s="11">
        <f>21.5%*$G22</f>
        <v>1402949.4289257498</v>
      </c>
      <c r="D39" s="11">
        <f>10%*$G22</f>
        <v>652534.618105</v>
      </c>
      <c r="E39" s="11">
        <f>1.8%*$G22</f>
        <v>117456.23125890001</v>
      </c>
      <c r="F39" s="11">
        <f>0.6%*$G22</f>
        <v>39152.0770863</v>
      </c>
      <c r="G39" s="11">
        <f>0.6%*$G22</f>
        <v>39152.0770863</v>
      </c>
    </row>
    <row r="40" spans="1:7" x14ac:dyDescent="0.2">
      <c r="A40" s="1" t="s">
        <v>28</v>
      </c>
      <c r="B40" s="11">
        <f>22.5%*$G23</f>
        <v>32745.761059500004</v>
      </c>
      <c r="C40" s="11">
        <f>21.5%*$G23</f>
        <v>31290.393901300002</v>
      </c>
      <c r="D40" s="11">
        <f>10%*$G23</f>
        <v>14553.671582000003</v>
      </c>
      <c r="E40" s="11">
        <f>1.8%*$G23</f>
        <v>2619.6608847600005</v>
      </c>
      <c r="F40" s="11">
        <f>0.6%*$G23</f>
        <v>873.22029492000013</v>
      </c>
      <c r="G40" s="11">
        <f>0.6%*$G23</f>
        <v>873.22029492000013</v>
      </c>
    </row>
    <row r="41" spans="1:7" s="14" customFormat="1" ht="15.75" x14ac:dyDescent="0.25">
      <c r="A41" s="12" t="s">
        <v>26</v>
      </c>
      <c r="B41" s="13">
        <f>22.5%*$G24</f>
        <v>1500948.6517957498</v>
      </c>
      <c r="C41" s="13">
        <f>SUM(C39:C40)</f>
        <v>1434239.8228270498</v>
      </c>
      <c r="D41" s="13">
        <f>SUM(D39:D40)</f>
        <v>667088.28968699998</v>
      </c>
      <c r="E41" s="13">
        <f>SUM(E39:E40)</f>
        <v>120075.89214366001</v>
      </c>
      <c r="F41" s="13">
        <f>SUM(F39:F40)</f>
        <v>40025.29738122</v>
      </c>
      <c r="G41" s="13">
        <f>SUM(G39:G40)</f>
        <v>40025.29738122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2571746.1421509003</v>
      </c>
      <c r="C43" s="11">
        <f>(C38+C41)*0.2</f>
        <v>2457446.3136108601</v>
      </c>
      <c r="D43" s="11">
        <f>(D38+D41)*0.2</f>
        <v>133417.65793740001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10286984.568603601</v>
      </c>
      <c r="C45" s="17">
        <f t="shared" si="5"/>
        <v>9829785.2544434406</v>
      </c>
      <c r="D45" s="17">
        <f t="shared" si="5"/>
        <v>533670.63174959994</v>
      </c>
      <c r="E45" s="17">
        <f t="shared" si="5"/>
        <v>1028698.45686036</v>
      </c>
      <c r="F45" s="17">
        <f t="shared" si="5"/>
        <v>342899.48562011996</v>
      </c>
      <c r="G45" s="17">
        <f t="shared" si="5"/>
        <v>342899.48562011996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71773221.381369993</v>
      </c>
      <c r="C61" s="27">
        <v>0</v>
      </c>
      <c r="D61" s="27">
        <v>0</v>
      </c>
      <c r="E61" s="27">
        <v>0</v>
      </c>
      <c r="F61" s="27">
        <v>577108.04550999997</v>
      </c>
      <c r="G61" s="11">
        <v>71196113.335860014</v>
      </c>
      <c r="H61" s="11">
        <v>711961.1333586002</v>
      </c>
    </row>
    <row r="62" spans="1:8" x14ac:dyDescent="0.2">
      <c r="A62" s="1" t="s">
        <v>24</v>
      </c>
      <c r="B62" s="27">
        <v>340061060.43929005</v>
      </c>
      <c r="C62" s="27">
        <v>0</v>
      </c>
      <c r="D62" s="27">
        <v>0</v>
      </c>
      <c r="E62" s="27">
        <v>1445.5329899999999</v>
      </c>
      <c r="F62" s="27">
        <v>58424388.206730008</v>
      </c>
      <c r="G62" s="11">
        <v>281635226.69956994</v>
      </c>
      <c r="H62" s="11">
        <v>2816352.2669956996</v>
      </c>
    </row>
    <row r="63" spans="1:8" x14ac:dyDescent="0.2">
      <c r="A63" s="1" t="s">
        <v>23</v>
      </c>
      <c r="B63" s="27">
        <v>501614801.60976005</v>
      </c>
      <c r="C63" s="27">
        <v>0</v>
      </c>
      <c r="D63" s="27">
        <v>0</v>
      </c>
      <c r="E63" s="27">
        <v>0</v>
      </c>
      <c r="F63" s="27">
        <v>43852635.66939</v>
      </c>
      <c r="G63" s="11">
        <v>457762165.94037002</v>
      </c>
      <c r="H63" s="11">
        <v>4577621.6594037004</v>
      </c>
    </row>
    <row r="64" spans="1:8" x14ac:dyDescent="0.2">
      <c r="A64" s="1" t="s">
        <v>29</v>
      </c>
      <c r="B64" s="27">
        <v>15275758.825789999</v>
      </c>
      <c r="C64" s="27">
        <v>0</v>
      </c>
      <c r="D64" s="27">
        <v>0</v>
      </c>
      <c r="E64" s="27">
        <v>0</v>
      </c>
      <c r="F64" s="27">
        <v>83651.857779999991</v>
      </c>
      <c r="G64" s="11">
        <v>15192106.968009999</v>
      </c>
      <c r="H64" s="11">
        <v>151921.06968009999</v>
      </c>
    </row>
    <row r="65" spans="1:9" ht="15.75" x14ac:dyDescent="0.25">
      <c r="A65" s="12" t="s">
        <v>26</v>
      </c>
      <c r="B65" s="28">
        <f>SUM(B61:B64)</f>
        <v>928724842.25621021</v>
      </c>
      <c r="C65" s="28">
        <f t="shared" ref="C65:H65" si="6">SUM(C61:C64)</f>
        <v>0</v>
      </c>
      <c r="D65" s="28">
        <f t="shared" si="6"/>
        <v>0</v>
      </c>
      <c r="E65" s="28">
        <f t="shared" si="6"/>
        <v>1445.5329899999999</v>
      </c>
      <c r="F65" s="28">
        <f t="shared" si="6"/>
        <v>102937783.77941</v>
      </c>
      <c r="G65" s="28">
        <f t="shared" si="6"/>
        <v>825785612.94380999</v>
      </c>
      <c r="H65" s="28">
        <f t="shared" si="6"/>
        <v>8257856.1294381004</v>
      </c>
      <c r="I65" s="30"/>
    </row>
    <row r="66" spans="1:9" x14ac:dyDescent="0.2">
      <c r="A66" s="1" t="s">
        <v>27</v>
      </c>
      <c r="B66" s="27">
        <v>93672407.475409985</v>
      </c>
      <c r="C66" s="27">
        <v>0</v>
      </c>
      <c r="D66" s="27">
        <v>0</v>
      </c>
      <c r="E66" s="27">
        <v>0</v>
      </c>
      <c r="F66" s="27">
        <v>5205676.1953299996</v>
      </c>
      <c r="G66" s="11">
        <v>88466731.280080006</v>
      </c>
      <c r="H66" s="11">
        <v>884667.31280080008</v>
      </c>
      <c r="I66" s="30"/>
    </row>
    <row r="67" spans="1:9" x14ac:dyDescent="0.2">
      <c r="A67" s="1" t="s">
        <v>28</v>
      </c>
      <c r="B67" s="27">
        <v>1560923.1943599998</v>
      </c>
      <c r="C67" s="27">
        <v>0</v>
      </c>
      <c r="D67" s="27">
        <v>0</v>
      </c>
      <c r="E67" s="27">
        <v>0</v>
      </c>
      <c r="F67" s="27">
        <v>7112.2492199999979</v>
      </c>
      <c r="G67" s="11">
        <v>1553810.9451400002</v>
      </c>
      <c r="H67" s="11">
        <v>15538.109451400001</v>
      </c>
      <c r="I67" s="30"/>
    </row>
    <row r="68" spans="1:9" ht="15.75" x14ac:dyDescent="0.25">
      <c r="A68" s="12" t="s">
        <v>26</v>
      </c>
      <c r="B68" s="28">
        <f>SUM(B66:B67)</f>
        <v>95233330.669769987</v>
      </c>
      <c r="C68" s="28">
        <f t="shared" ref="C68:H68" si="7">SUM(C66:C67)</f>
        <v>0</v>
      </c>
      <c r="D68" s="28">
        <f t="shared" si="7"/>
        <v>0</v>
      </c>
      <c r="E68" s="28">
        <f t="shared" si="7"/>
        <v>0</v>
      </c>
      <c r="F68" s="28">
        <f t="shared" si="7"/>
        <v>5212788.4445499992</v>
      </c>
      <c r="G68" s="28">
        <f t="shared" si="7"/>
        <v>90020542.22522001</v>
      </c>
      <c r="H68" s="28">
        <f t="shared" si="7"/>
        <v>900205.42225220008</v>
      </c>
      <c r="I68" s="30"/>
    </row>
    <row r="69" spans="1:9" ht="15.75" x14ac:dyDescent="0.25">
      <c r="A69" s="16" t="s">
        <v>2</v>
      </c>
      <c r="B69" s="17">
        <f>B68+B65</f>
        <v>1023958172.9259802</v>
      </c>
      <c r="C69" s="17">
        <f t="shared" ref="C69:H69" si="8">C68+C65</f>
        <v>0</v>
      </c>
      <c r="D69" s="17">
        <f t="shared" si="8"/>
        <v>0</v>
      </c>
      <c r="E69" s="17">
        <f t="shared" si="8"/>
        <v>1445.5329899999999</v>
      </c>
      <c r="F69" s="17">
        <f t="shared" si="8"/>
        <v>108150572.22396</v>
      </c>
      <c r="G69" s="17">
        <f t="shared" si="8"/>
        <v>915806155.16902995</v>
      </c>
      <c r="H69" s="17">
        <f t="shared" si="8"/>
        <v>9158061.5516903009</v>
      </c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90</v>
      </c>
      <c r="G74" s="30"/>
      <c r="H74" s="30"/>
    </row>
  </sheetData>
  <mergeCells count="21">
    <mergeCell ref="C30:D30"/>
    <mergeCell ref="E30:G30"/>
    <mergeCell ref="B56:H56"/>
    <mergeCell ref="A48:G48"/>
    <mergeCell ref="A53:G53"/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91" t="s">
        <v>82</v>
      </c>
      <c r="B73" s="91"/>
      <c r="C73" s="91"/>
      <c r="D73" s="91"/>
      <c r="E73" s="91"/>
      <c r="F73" s="91"/>
      <c r="G73" s="91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83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83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83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84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91" t="s">
        <v>67</v>
      </c>
      <c r="B97" s="91"/>
      <c r="C97" s="91"/>
      <c r="D97" s="91"/>
      <c r="E97" s="91"/>
      <c r="F97" s="91"/>
      <c r="G97" s="91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5" t="s">
        <v>84</v>
      </c>
      <c r="C106" s="85" t="s">
        <v>68</v>
      </c>
      <c r="D106" s="85" t="s">
        <v>85</v>
      </c>
      <c r="E106" s="85" t="s">
        <v>69</v>
      </c>
      <c r="F106" s="88" t="s">
        <v>70</v>
      </c>
      <c r="G106" s="49"/>
      <c r="H106" s="49"/>
    </row>
    <row r="107" spans="1:8" ht="15.75" x14ac:dyDescent="0.25">
      <c r="A107" s="70"/>
      <c r="B107" s="86"/>
      <c r="C107" s="86"/>
      <c r="D107" s="86"/>
      <c r="E107" s="86"/>
      <c r="F107" s="89"/>
      <c r="G107" s="49"/>
      <c r="H107" s="49"/>
    </row>
    <row r="108" spans="1:8" ht="15.75" x14ac:dyDescent="0.25">
      <c r="A108" s="81"/>
      <c r="B108" s="87"/>
      <c r="C108" s="87"/>
      <c r="D108" s="87"/>
      <c r="E108" s="87"/>
      <c r="F108" s="90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89</v>
      </c>
    </row>
  </sheetData>
  <mergeCells count="38"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  <mergeCell ref="C106:C108"/>
    <mergeCell ref="D106:D108"/>
    <mergeCell ref="E106:E108"/>
    <mergeCell ref="F106:F108"/>
    <mergeCell ref="B105:F105"/>
    <mergeCell ref="A79:G79"/>
    <mergeCell ref="A80:G80"/>
    <mergeCell ref="A82:A85"/>
    <mergeCell ref="A102:G102"/>
    <mergeCell ref="A103:G103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89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46621537.81735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286489.31050999998</v>
      </c>
      <c r="G17" s="11">
        <f>JAN!G17+FEV!G17+MAR!G17+ABR!G17+MAI!G17+JUN!G17+JUL!G17+AGO!G17+SET!G17+OUT!G17+NOV!G17+DEZ!G17</f>
        <v>46335048.506839998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204732996.40919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26041628.185249999</v>
      </c>
      <c r="G18" s="11">
        <f>JAN!G18+FEV!G18+MAR!G18+ABR!G18+MAI!G18+JUN!G18+JUL!G18+AGO!G18+SET!G18+OUT!G18+NOV!G18+DEZ!G18</f>
        <v>178689922.69094998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310008035.33840001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25030450.086580001</v>
      </c>
      <c r="G19" s="11">
        <f>JAN!G19+FEV!G19+MAR!G19+ABR!G19+MAI!G19+JUN!G19+JUL!G19+AGO!G19+SET!G19+OUT!G19+NOV!G19+DEZ!G19</f>
        <v>284977585.25182003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8462719.9626000002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40655.913219999995</v>
      </c>
      <c r="G20" s="11">
        <f>JAN!G20+FEV!G20+MAR!G20+ABR!G20+MAI!G20+JUN!G20+JUL!G20+AGO!G20+SET!G20+OUT!G20+NOV!G20+DEZ!G20</f>
        <v>8422064.0493799988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569825289.52753997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51399223.495560005</v>
      </c>
      <c r="G21" s="13">
        <f>JAN!G21+FEV!G21+MAR!G21+ABR!G21+MAI!G21+JUN!G21+JUL!G21+AGO!G21+SET!G21+OUT!G21+NOV!G21+DEZ!G21</f>
        <v>518424620.49898994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50746010.793839999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2945476.10641</v>
      </c>
      <c r="G22" s="11">
        <f>JAN!G22+FEV!G22+MAR!G22+ABR!G22+MAI!G22+JUN!G22+JUL!G22+AGO!G22+SET!G22+OUT!G22+NOV!G22+DEZ!G22</f>
        <v>47800534.687430002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943417.40793999995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1516.4148399999999</v>
      </c>
      <c r="G23" s="11">
        <f>JAN!G23+FEV!G23+MAR!G23+ABR!G23+MAI!G23+JUN!G23+JUL!G23+AGO!G23+SET!G23+OUT!G23+NOV!G23+DEZ!G23</f>
        <v>941900.99310000008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51689428.201779999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2946992.5212499998</v>
      </c>
      <c r="G24" s="13">
        <f>JAN!G24+FEV!G24+MAR!G24+ABR!G24+MAI!G24+JUN!G24+JUL!G24+AGO!G24+SET!G24+OUT!G24+NOV!G24+DEZ!G24</f>
        <v>48742435.680530004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621514717.72931993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54346216.016810007</v>
      </c>
      <c r="G26" s="17">
        <f>JAN!G26+FEV!G26+MAR!G26+ABR!G26+MAI!G26+JUN!G26+JUL!G26+AGO!G26+SET!G26+OUT!G26+NOV!G26+DEZ!G26</f>
        <v>567167056.17951989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10425385.914038999</v>
      </c>
      <c r="C34" s="11">
        <f>JAN!C34+FEV!C34+MAR!C34+ABR!C34+MAI!C34+JUN!C34+JUL!C34+AGO!C34+SET!C34+OUT!C34+NOV!C34+DEZ!C34</f>
        <v>9962035.4289705995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834030.87312311993</v>
      </c>
      <c r="F34" s="11">
        <f>JAN!F34+FEV!F34+MAR!F34+ABR!F34+MAI!F34+JUN!F34+JUL!F34+AGO!F34+SET!F34+OUT!F34+NOV!F34+DEZ!F34</f>
        <v>278010.29104103998</v>
      </c>
      <c r="G34" s="11">
        <f>JAN!G34+FEV!G34+MAR!G34+ABR!G34+MAI!G34+JUN!G34+JUL!G34+AGO!G34+SET!G34+OUT!G34+NOV!G34+DEZ!G34</f>
        <v>278010.29104103998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40205232.605463751</v>
      </c>
      <c r="C35" s="11">
        <f>JAN!C35+FEV!C35+MAR!C35+ABR!C35+MAI!C35+JUN!C35+JUL!C35+AGO!C35+SET!C35+OUT!C35+NOV!C35+DEZ!C35</f>
        <v>38418333.378554247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3216418.6084371009</v>
      </c>
      <c r="F35" s="11">
        <f>JAN!F35+FEV!F35+MAR!F35+ABR!F35+MAI!F35+JUN!F35+JUL!F35+AGO!F35+SET!F35+OUT!F35+NOV!F35+DEZ!F35</f>
        <v>1072139.5361457001</v>
      </c>
      <c r="G35" s="11">
        <f>JAN!G35+FEV!G35+MAR!G35+ABR!G35+MAI!G35+JUN!G35+JUL!G35+AGO!G35+SET!G35+OUT!G35+NOV!G35+DEZ!G35</f>
        <v>1072139.5361457001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64119956.681659497</v>
      </c>
      <c r="C36" s="11">
        <f>JAN!C36+FEV!C36+MAR!C36+ABR!C36+MAI!C36+JUN!C36+JUL!C36+AGO!C36+SET!C36+OUT!C36+NOV!C36+DEZ!C36</f>
        <v>61270180.829141304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5129596.5345327593</v>
      </c>
      <c r="F36" s="11">
        <f>JAN!F36+FEV!F36+MAR!F36+ABR!F36+MAI!F36+JUN!F36+JUL!F36+AGO!F36+SET!F36+OUT!F36+NOV!F36+DEZ!F36</f>
        <v>1709865.51151092</v>
      </c>
      <c r="G36" s="11">
        <f>JAN!G36+FEV!G36+MAR!G36+ABR!G36+MAI!G36+JUN!G36+JUL!G36+AGO!G36+SET!G36+OUT!G36+NOV!G36+DEZ!G36</f>
        <v>1709865.51151092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1894964.4111104999</v>
      </c>
      <c r="C37" s="11">
        <f>JAN!C37+FEV!C37+MAR!C37+ABR!C37+MAI!C37+JUN!C37+JUL!C37+AGO!C37+SET!C37+OUT!C37+NOV!C37+DEZ!C37</f>
        <v>1810743.7706166997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151597.15288884001</v>
      </c>
      <c r="F37" s="11">
        <f>JAN!F37+FEV!F37+MAR!F37+ABR!F37+MAI!F37+JUN!F37+JUL!F37+AGO!F37+SET!F37+OUT!F37+NOV!F37+DEZ!F37</f>
        <v>50532.384296279997</v>
      </c>
      <c r="G37" s="11">
        <f>JAN!G37+FEV!G37+MAR!G37+ABR!G37+MAI!G37+JUN!G37+JUL!G37+AGO!G37+SET!G37+OUT!G37+NOV!G37+DEZ!G37</f>
        <v>50532.384296279997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116645539.61227275</v>
      </c>
      <c r="C38" s="11">
        <f>JAN!C38+FEV!C38+MAR!C38+ABR!C38+MAI!C38+JUN!C38+JUL!C38+AGO!C38+SET!C38+OUT!C38+NOV!C38+DEZ!C38</f>
        <v>111461293.40728283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9331643.1689818222</v>
      </c>
      <c r="F38" s="11">
        <f>JAN!F38+FEV!F38+MAR!F38+ABR!F38+MAI!F38+JUN!F38+JUL!F38+AGO!F38+SET!F38+OUT!F38+NOV!F38+DEZ!F38</f>
        <v>3110547.7229939406</v>
      </c>
      <c r="G38" s="11">
        <f>JAN!G38+FEV!G38+MAR!G38+ABR!G38+MAI!G38+JUN!G38+JUL!G38+AGO!G38+SET!G38+OUT!G38+NOV!G38+DEZ!G38</f>
        <v>3110547.7229939406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10755120.304671751</v>
      </c>
      <c r="C39" s="11">
        <f>JAN!C39+FEV!C39+MAR!C39+ABR!C39+MAI!C39+JUN!C39+JUL!C39+AGO!C39+SET!C39+OUT!C39+NOV!C39+DEZ!C39</f>
        <v>10277114.957797449</v>
      </c>
      <c r="D39" s="11">
        <f>JAN!D39+FEV!D39+MAR!D39+ABR!D39+MAI!D39+JUN!D39+JUL!D39+AGO!D39+SET!D39+OUT!D39+NOV!D39+DEZ!D39</f>
        <v>4780053.4687430002</v>
      </c>
      <c r="E39" s="11">
        <f>JAN!E39+FEV!E39+MAR!E39+ABR!E39+MAI!E39+JUN!E39+JUL!E39+AGO!E39+SET!E39+OUT!E39+NOV!E39+DEZ!E39</f>
        <v>860409.62437374005</v>
      </c>
      <c r="F39" s="11">
        <f>JAN!F39+FEV!F39+MAR!F39+ABR!F39+MAI!F39+JUN!F39+JUL!F39+AGO!F39+SET!F39+OUT!F39+NOV!F39+DEZ!F39</f>
        <v>286803.20812458004</v>
      </c>
      <c r="G39" s="11">
        <f>JAN!G39+FEV!G39+MAR!G39+ABR!G39+MAI!G39+JUN!G39+JUL!G39+AGO!G39+SET!G39+OUT!G39+NOV!G39+DEZ!G39</f>
        <v>286803.20812458004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211927.7234475</v>
      </c>
      <c r="C40" s="11">
        <f>JAN!C40+FEV!C40+MAR!C40+ABR!C40+MAI!C40+JUN!C40+JUL!C40+AGO!C40+SET!C40+OUT!C40+NOV!C40+DEZ!C40</f>
        <v>202508.71351649999</v>
      </c>
      <c r="D40" s="11">
        <f>JAN!D40+FEV!D40+MAR!D40+ABR!D40+MAI!D40+JUN!D40+JUL!D40+AGO!D40+SET!D40+OUT!D40+NOV!D40+DEZ!D40</f>
        <v>94190.09931000002</v>
      </c>
      <c r="E40" s="11">
        <f>JAN!E40+FEV!E40+MAR!E40+ABR!E40+MAI!E40+JUN!E40+JUL!E40+AGO!E40+SET!E40+OUT!E40+NOV!E40+DEZ!E40</f>
        <v>16954.217875800001</v>
      </c>
      <c r="F40" s="11">
        <f>JAN!F40+FEV!F40+MAR!F40+ABR!F40+MAI!F40+JUN!F40+JUL!F40+AGO!F40+SET!F40+OUT!F40+NOV!F40+DEZ!F40</f>
        <v>5651.4059586000003</v>
      </c>
      <c r="G40" s="11">
        <f>JAN!G40+FEV!G40+MAR!G40+ABR!G40+MAI!G40+JUN!G40+JUL!G40+AGO!G40+SET!G40+OUT!G40+NOV!G40+DEZ!G40</f>
        <v>5651.4059586000003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10967048.028119251</v>
      </c>
      <c r="C41" s="13">
        <f>JAN!C41+FEV!C41+MAR!C41+ABR!C41+MAI!C41+JUN!C41+JUL!C41+AGO!C41+SET!C41+OUT!C41+NOV!C41+DEZ!C41</f>
        <v>10479623.671313951</v>
      </c>
      <c r="D41" s="13">
        <f>JAN!D41+FEV!D41+MAR!D41+ABR!D41+MAI!D41+JUN!D41+JUL!D41+AGO!D41+SET!D41+OUT!D41+NOV!D41+DEZ!D41</f>
        <v>4874243.5680529997</v>
      </c>
      <c r="E41" s="13">
        <f>JAN!E41+FEV!E41+MAR!E41+ABR!E41+MAI!E41+JUN!E41+JUL!E41+AGO!E41+SET!E41+OUT!E41+NOV!E41+DEZ!E41</f>
        <v>877363.84224954015</v>
      </c>
      <c r="F41" s="13">
        <f>JAN!F41+FEV!F41+MAR!F41+ABR!F41+MAI!F41+JUN!F41+JUL!F41+AGO!F41+SET!F41+OUT!F41+NOV!F41+DEZ!F41</f>
        <v>292454.61408317997</v>
      </c>
      <c r="G41" s="13">
        <f>JAN!G41+FEV!G41+MAR!G41+ABR!G41+MAI!G41+JUN!G41+JUL!G41+AGO!G41+SET!G41+OUT!G41+NOV!G41+DEZ!G41</f>
        <v>292454.61408317997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25522517.528078403</v>
      </c>
      <c r="C43" s="11">
        <f>JAN!C43+FEV!C43+MAR!C43+ABR!C43+MAI!C43+JUN!C43+JUL!C43+AGO!C43+SET!C43+OUT!C43+NOV!C43+DEZ!C43</f>
        <v>24388183.41571936</v>
      </c>
      <c r="D43" s="11">
        <f>JAN!D43+FEV!D43+MAR!D43+ABR!D43+MAI!D43+JUN!D43+JUL!D43+AGO!D43+SET!D43+OUT!D43+NOV!D43+DEZ!D43</f>
        <v>974848.71361060021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102090070.1123136</v>
      </c>
      <c r="C45" s="17">
        <f>JAN!C45+FEV!C45+MAR!C45+ABR!C45+MAI!C45+JUN!C45+JUL!C45+AGO!C45+SET!C45+OUT!C45+NOV!C45+DEZ!C45</f>
        <v>97552733.662877426</v>
      </c>
      <c r="D45" s="17">
        <f>JAN!D45+FEV!D45+MAR!D45+ABR!D45+MAI!D45+JUN!D45+JUL!D45+AGO!D45+SET!D45+OUT!D45+NOV!D45+DEZ!D45</f>
        <v>3899394.8544424009</v>
      </c>
      <c r="E45" s="17">
        <f>JAN!E45+FEV!E45+MAR!E45+ABR!E45+MAI!E45+JUN!E45+JUL!E45+AGO!E45+SET!E45+OUT!E45+NOV!E45+DEZ!E45</f>
        <v>10209007.011231361</v>
      </c>
      <c r="F45" s="17">
        <f>JAN!F45+FEV!F45+MAR!F45+ABR!F45+MAI!F45+JUN!F45+JUL!F45+AGO!F45+SET!F45+OUT!F45+NOV!F45+DEZ!F45</f>
        <v>3403002.3370771203</v>
      </c>
      <c r="G45" s="17">
        <f>JAN!G45+FEV!G45+MAR!G45+ABR!G45+MAI!G45+JUN!G45+JUL!G45+AGO!G45+SET!G45+OUT!G45+NOV!G45+DEZ!G45</f>
        <v>3403002.3370771203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20/07/25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9158061.5516903009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10:G10"/>
    <mergeCell ref="A3:G3"/>
    <mergeCell ref="A4:G4"/>
    <mergeCell ref="A5:G5"/>
    <mergeCell ref="A8:G8"/>
    <mergeCell ref="A9:G9"/>
    <mergeCell ref="A48:G48"/>
    <mergeCell ref="A12:A15"/>
    <mergeCell ref="B12:G12"/>
    <mergeCell ref="A29:A32"/>
    <mergeCell ref="B29:G29"/>
    <mergeCell ref="C30:D30"/>
    <mergeCell ref="E30:G30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2025-08-08T17:50:44Z</cp:lastPrinted>
  <dcterms:created xsi:type="dcterms:W3CDTF">2005-03-24T13:45:42Z</dcterms:created>
  <dcterms:modified xsi:type="dcterms:W3CDTF">2025-08-08T17:59:04Z</dcterms:modified>
</cp:coreProperties>
</file>