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A00F86E7-9044-4DE9-8F08-86BE6EEF4B8B}" xr6:coauthVersionLast="47" xr6:coauthVersionMax="47" xr10:uidLastSave="{00000000-0000-0000-0000-000000000000}"/>
  <bookViews>
    <workbookView xWindow="-120" yWindow="-120" windowWidth="20730" windowHeight="11040" tabRatio="845" activeTab="8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37" l="1"/>
  <c r="E115" i="37"/>
  <c r="E113" i="37"/>
  <c r="E112" i="37"/>
  <c r="E111" i="37"/>
  <c r="E110" i="37"/>
  <c r="D119" i="37"/>
  <c r="D116" i="37"/>
  <c r="D115" i="37"/>
  <c r="D111" i="37"/>
  <c r="D112" i="37"/>
  <c r="D113" i="37"/>
  <c r="D110" i="37"/>
  <c r="F115" i="37"/>
  <c r="F116" i="37"/>
  <c r="F111" i="37"/>
  <c r="F112" i="37"/>
  <c r="F113" i="37"/>
  <c r="F110" i="37"/>
  <c r="E117" i="37"/>
  <c r="E114" i="37"/>
  <c r="E119" i="37" s="1"/>
  <c r="D117" i="37"/>
  <c r="F117" i="37" s="1"/>
  <c r="D114" i="37"/>
  <c r="F114" i="37" s="1"/>
  <c r="F119" i="37" s="1"/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D65" i="43"/>
  <c r="C65" i="43"/>
  <c r="B65" i="43"/>
  <c r="G41" i="14" l="1"/>
  <c r="D41" i="14"/>
  <c r="B41" i="14"/>
  <c r="G26" i="14"/>
  <c r="G24" i="14"/>
  <c r="G17" i="14"/>
  <c r="G21" i="14"/>
  <c r="F21" i="14"/>
  <c r="B21" i="14"/>
  <c r="B41" i="41"/>
  <c r="B41" i="39"/>
  <c r="B41" i="38"/>
  <c r="C41" i="41"/>
  <c r="C41" i="39"/>
  <c r="C41" i="38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7" l="1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7" l="1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F45" i="37" s="1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F45" i="43" s="1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<sst xmlns="http://schemas.openxmlformats.org/spreadsheetml/2006/main" count="1014" uniqueCount="92">
  <si>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</si>
  <si>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</si>
  <si>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</si>
  <si>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</si>
  <si>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</si>
  <si>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</si>
  <si>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</si>
  <si>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</si>
  <si>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</si>
  <si>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</si>
  <si>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</si>
  <si>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</si>
  <si>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</si>
  <si>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</si>
  <si>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</si>
  <si>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</si>
  <si>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</si>
  <si>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</si>
  <si>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</si>
  <si>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</si>
  <si>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</si>
  <si>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</si>
  <si>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</si>
  <si>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</si>
  <si>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</si>
  <si>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</si>
  <si>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</si>
  <si>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</si>
  <si>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</si>
  <si>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</si>
  <si>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</si>
  <si>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</si>
  <si>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</si>
  <si>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</si>
  <si>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</si>
  <si>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</si>
  <si>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</si>
  <si>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</si>
  <si>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</si>
  <si>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</si>
  <si>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</si>
  <si>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</si>
  <si>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</si>
  <si>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</si>
  <si>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</si>
  <si>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</si>
  <si>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</si>
  <si>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</si>
  <si>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</si>
  <si>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</si>
  <si>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</si>
  <si>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</si>
  <si>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</si>
  <si>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</si>
  <si>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</si>
  <si>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</si>
  <si>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</si>
  <si>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</si>
  <si>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</si>
  <si>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</si>
  <si>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</si>
  <si>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</si>
  <si>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</si>
  <si>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</si>
  <si>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</si>
  <si>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</si>
  <si>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</si>
  <si>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</si>
  <si>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</si>
  <si>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</si>
  <si>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</si>
  <si>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</si>
  <si>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</si>
  <si>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</si>
  <si>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</si>
  <si>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</si>
  <si>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</si>
  <si>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</si>
  <si>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</si>
  <si>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</si>
  <si>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</si>
  <si>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</si>
  <si>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</si>
  <si>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</si>
  <si>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</si>
  <si>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</si>
  <si>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</si>
  <si>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 xml:space="preserve">Crédito efetuado em </t>
  </si>
  <si>
    <t>Crédito efetuado em 10/07/2025.</t>
  </si>
  <si>
    <t>MUNICÍPIOS
FPM EC112
(0,5% - 2024)</t>
  </si>
  <si>
    <t>MUNICÍPIOS
FPM EC112
(1% - 2025)</t>
  </si>
  <si>
    <t>Crédito efetuado em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</si>
</sst>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2" sqref="A2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75" x14ac:dyDescent="0.25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75" x14ac:dyDescent="0.25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75" x14ac:dyDescent="0.25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75" x14ac:dyDescent="0.25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6762040.2877799999</v>
      </c>
      <c r="C17" s="66">
        <v>0</v>
      </c>
      <c r="D17" s="66">
        <v>0</v>
      </c>
      <c r="E17" s="66">
        <v>0</v>
      </c>
      <c r="F17" s="66">
        <v>29781.594679999998</v>
      </c>
      <c r="G17" s="66">
        <f t="shared" ref="G17:G23" si="0">B17-C17-D17-E17-F17</f>
        <v>6732258.6930999998</v>
      </c>
    </row>
    <row r="18" spans="1:12" x14ac:dyDescent="0.2">
      <c r="A18" s="1" t="s">
        <v>24</v>
      </c>
      <c r="B18" s="11">
        <v>18015963.90738</v>
      </c>
      <c r="C18" s="11">
        <v>0</v>
      </c>
      <c r="D18" s="11">
        <v>0</v>
      </c>
      <c r="E18" s="11">
        <v>0</v>
      </c>
      <c r="F18" s="11">
        <v>4384701.4635899998</v>
      </c>
      <c r="G18" s="11">
        <f t="shared" si="0"/>
        <v>13631262.44379</v>
      </c>
    </row>
    <row r="19" spans="1:12" x14ac:dyDescent="0.2">
      <c r="A19" s="1" t="s">
        <v>23</v>
      </c>
      <c r="B19" s="11">
        <v>40120076.527389996</v>
      </c>
      <c r="C19" s="11">
        <v>0</v>
      </c>
      <c r="D19" s="11">
        <v>0</v>
      </c>
      <c r="E19" s="11">
        <v>0</v>
      </c>
      <c r="F19" s="11">
        <v>11236006.450609999</v>
      </c>
      <c r="G19" s="11">
        <f t="shared" si="0"/>
        <v>28884070.076779999</v>
      </c>
    </row>
    <row r="20" spans="1:12" x14ac:dyDescent="0.2">
      <c r="A20" s="1" t="s">
        <v>29</v>
      </c>
      <c r="B20" s="11">
        <v>1231499.50847</v>
      </c>
      <c r="C20" s="11">
        <v>0</v>
      </c>
      <c r="D20" s="11">
        <v>0</v>
      </c>
      <c r="E20" s="11">
        <v>0</v>
      </c>
      <c r="F20" s="11">
        <v>59.348990000000001</v>
      </c>
      <c r="G20" s="11">
        <f t="shared" si="0"/>
        <v>1231440.1594799999</v>
      </c>
    </row>
    <row r="21" spans="1:12" s="14" customFormat="1" ht="15.75" x14ac:dyDescent="0.25">
      <c r="A21" s="12" t="s">
        <v>26</v>
      </c>
      <c r="B21" s="13">
        <f>SUM(B17:B20)</f>
        <v>66129580.231019996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15650548.857869999</v>
      </c>
      <c r="G21" s="13">
        <f>SUM(G17:G20)</f>
        <v>50479031.373149998</v>
      </c>
    </row>
    <row r="22" spans="1:12" x14ac:dyDescent="0.2">
      <c r="A22" s="1" t="s">
        <v>27</v>
      </c>
      <c r="B22" s="11">
        <v>7349096.2017099997</v>
      </c>
      <c r="C22" s="11">
        <v>0</v>
      </c>
      <c r="D22" s="11">
        <v>0</v>
      </c>
      <c r="E22" s="11">
        <v>0</v>
      </c>
      <c r="F22" s="11">
        <v>823750.02065999992</v>
      </c>
      <c r="G22" s="11">
        <f t="shared" si="0"/>
        <v>6525346.1810499998</v>
      </c>
    </row>
    <row r="23" spans="1:12" x14ac:dyDescent="0.2">
      <c r="A23" s="1" t="s">
        <v>28</v>
      </c>
      <c r="B23" s="11">
        <v>145834.02873000002</v>
      </c>
      <c r="C23" s="11">
        <v>0</v>
      </c>
      <c r="D23" s="11">
        <v>0</v>
      </c>
      <c r="E23" s="11">
        <v>0</v>
      </c>
      <c r="F23" s="11">
        <v>297.31291000000004</v>
      </c>
      <c r="G23" s="11">
        <f t="shared" si="0"/>
        <v>145536.71582000001</v>
      </c>
    </row>
    <row r="24" spans="1:12" s="14" customFormat="1" ht="15.75" x14ac:dyDescent="0.25">
      <c r="A24" s="12" t="s">
        <v>26</v>
      </c>
      <c r="B24" s="13">
        <f>SUM(B22:B23)</f>
        <v>7494930.2304400001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824047.3335699999</v>
      </c>
      <c r="G24" s="13">
        <f t="shared" si="2"/>
        <v>6670882.8968699994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73624510.461459994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16474596.191439999</v>
      </c>
      <c r="G26" s="17">
        <f t="shared" si="3"/>
        <v>57149914.270020001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1514758.2059475</v>
      </c>
      <c r="C34" s="11">
        <f>21.5%*$G17</f>
        <v>1447435.6190165</v>
      </c>
      <c r="D34" s="11"/>
      <c r="E34" s="11">
        <f>1.8%*$G17</f>
        <v>121180.65647580002</v>
      </c>
      <c r="F34" s="11">
        <f t="shared" ref="F34:G36" si="4">0.6%*$G17</f>
        <v>40393.552158600003</v>
      </c>
      <c r="G34" s="11">
        <f t="shared" si="4"/>
        <v>40393.552158600003</v>
      </c>
    </row>
    <row r="35" spans="1:7" x14ac:dyDescent="0.2">
      <c r="A35" s="1" t="s">
        <v>24</v>
      </c>
      <c r="B35" s="11">
        <f>22.5%*$G18</f>
        <v>3067034.0498527503</v>
      </c>
      <c r="C35" s="11">
        <f>21.5%*$G18</f>
        <v>2930721.42541485</v>
      </c>
      <c r="D35" s="11"/>
      <c r="E35" s="11">
        <f>1.8%*$G18</f>
        <v>245362.72398822004</v>
      </c>
      <c r="F35" s="11">
        <f t="shared" si="4"/>
        <v>81787.574662740008</v>
      </c>
      <c r="G35" s="11">
        <f t="shared" si="4"/>
        <v>81787.574662740008</v>
      </c>
    </row>
    <row r="36" spans="1:7" x14ac:dyDescent="0.2">
      <c r="A36" s="1" t="s">
        <v>23</v>
      </c>
      <c r="B36" s="11">
        <f>22.5%*$G19</f>
        <v>6498915.7672755001</v>
      </c>
      <c r="C36" s="11">
        <f>21.5%*$G19</f>
        <v>6210075.0665076999</v>
      </c>
      <c r="D36" s="11"/>
      <c r="E36" s="11">
        <f>1.8%*$G19</f>
        <v>519913.26138204004</v>
      </c>
      <c r="F36" s="11">
        <f t="shared" si="4"/>
        <v>173304.42046068</v>
      </c>
      <c r="G36" s="11">
        <f t="shared" si="4"/>
        <v>173304.42046068</v>
      </c>
    </row>
    <row r="37" spans="1:7" x14ac:dyDescent="0.2">
      <c r="A37" s="1" t="s">
        <v>29</v>
      </c>
      <c r="B37" s="11">
        <f>22.5%*$G20</f>
        <v>277074.035883</v>
      </c>
      <c r="C37" s="11">
        <f>21.5%*($G20)</f>
        <v>264759.6342882</v>
      </c>
      <c r="D37" s="11"/>
      <c r="E37" s="11">
        <f>1.8%*($G20)</f>
        <v>22165.922870640003</v>
      </c>
      <c r="F37" s="11">
        <f>0.6%*($G20)</f>
        <v>7388.64095688</v>
      </c>
      <c r="G37" s="11">
        <f>0.6%*($G20)</f>
        <v>7388.64095688</v>
      </c>
    </row>
    <row r="38" spans="1:7" s="14" customFormat="1" ht="15.75" x14ac:dyDescent="0.25">
      <c r="A38" s="12" t="s">
        <v>26</v>
      </c>
      <c r="B38" s="13">
        <f>SUM(B34:B37)</f>
        <v>11357782.05895875</v>
      </c>
      <c r="C38" s="13">
        <f>SUM(C34:C37)</f>
        <v>10852991.745227249</v>
      </c>
      <c r="D38" s="13"/>
      <c r="E38" s="13">
        <f>SUM(E34:E37)</f>
        <v>908622.5647167</v>
      </c>
      <c r="F38" s="13">
        <f>SUM(F34:F37)</f>
        <v>302874.18823889998</v>
      </c>
      <c r="G38" s="13">
        <f>SUM(G34:G37)</f>
        <v>302874.18823889998</v>
      </c>
    </row>
    <row r="39" spans="1:7" x14ac:dyDescent="0.2">
      <c r="A39" s="1" t="s">
        <v>27</v>
      </c>
      <c r="B39" s="11">
        <f>22.5%*$G22</f>
        <v>1468202.89073625</v>
      </c>
      <c r="C39" s="11">
        <f>21.5%*$G22</f>
        <v>1402949.4289257498</v>
      </c>
      <c r="D39" s="11">
        <f>10%*$G22</f>
        <v>652534.618105</v>
      </c>
      <c r="E39" s="11">
        <f>1.8%*$G22</f>
        <v>117456.23125890001</v>
      </c>
      <c r="F39" s="11">
        <f>0.6%*$G22</f>
        <v>39152.0770863</v>
      </c>
      <c r="G39" s="11">
        <f>0.6%*$G22</f>
        <v>39152.0770863</v>
      </c>
    </row>
    <row r="40" spans="1:7" x14ac:dyDescent="0.2">
      <c r="A40" s="1" t="s">
        <v>28</v>
      </c>
      <c r="B40" s="11">
        <f>22.5%*$G23</f>
        <v>32745.761059500004</v>
      </c>
      <c r="C40" s="11">
        <f>21.5%*$G23</f>
        <v>31290.393901300002</v>
      </c>
      <c r="D40" s="11">
        <f>10%*$G23</f>
        <v>14553.671582000003</v>
      </c>
      <c r="E40" s="11">
        <f>1.8%*$G23</f>
        <v>2619.6608847600005</v>
      </c>
      <c r="F40" s="11">
        <f>0.6%*$G23</f>
        <v>873.22029492000013</v>
      </c>
      <c r="G40" s="11">
        <f>0.6%*$G23</f>
        <v>873.22029492000013</v>
      </c>
    </row>
    <row r="41" spans="1:7" s="14" customFormat="1" ht="15.75" x14ac:dyDescent="0.25">
      <c r="A41" s="12" t="s">
        <v>26</v>
      </c>
      <c r="B41" s="13">
        <f>22.5%*$G24</f>
        <v>1500948.6517957498</v>
      </c>
      <c r="C41" s="13">
        <f>SUM(C39:C40)</f>
        <v>1434239.8228270498</v>
      </c>
      <c r="D41" s="13">
        <f>SUM(D39:D40)</f>
        <v>667088.28968699998</v>
      </c>
      <c r="E41" s="13">
        <f>SUM(E39:E40)</f>
        <v>120075.89214366001</v>
      </c>
      <c r="F41" s="13">
        <f>SUM(F39:F40)</f>
        <v>40025.29738122</v>
      </c>
      <c r="G41" s="13">
        <f>SUM(G39:G40)</f>
        <v>40025.29738122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2571746.1421509003</v>
      </c>
      <c r="C43" s="11">
        <f>(C38+C41)*0.2</f>
        <v>2457446.3136108601</v>
      </c>
      <c r="D43" s="11">
        <f>(D38+D41)*0.2</f>
        <v>133417.65793740001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10286984.568603601</v>
      </c>
      <c r="C45" s="17">
        <f t="shared" si="5"/>
        <v>9829785.2544434406</v>
      </c>
      <c r="D45" s="17">
        <f t="shared" si="5"/>
        <v>533670.63174959994</v>
      </c>
      <c r="E45" s="17">
        <f t="shared" si="5"/>
        <v>1028698.45686036</v>
      </c>
      <c r="F45" s="17">
        <f t="shared" si="5"/>
        <v>342899.48562011996</v>
      </c>
      <c r="G45" s="17">
        <f t="shared" si="5"/>
        <v>342899.48562011996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85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71773221.381369993</v>
      </c>
      <c r="C61" s="27">
        <v>0</v>
      </c>
      <c r="D61" s="27">
        <v>0</v>
      </c>
      <c r="E61" s="27">
        <v>0</v>
      </c>
      <c r="F61" s="27">
        <v>577108.04550999997</v>
      </c>
      <c r="G61" s="11">
        <v>71196113.335860014</v>
      </c>
      <c r="H61" s="11">
        <v>711961.1333586002</v>
      </c>
    </row>
    <row r="62" spans="1:8" x14ac:dyDescent="0.2">
      <c r="A62" s="1" t="s">
        <v>24</v>
      </c>
      <c r="B62" s="27">
        <v>340061060.43929005</v>
      </c>
      <c r="C62" s="27">
        <v>0</v>
      </c>
      <c r="D62" s="27">
        <v>0</v>
      </c>
      <c r="E62" s="27">
        <v>1445.5329899999999</v>
      </c>
      <c r="F62" s="27">
        <v>58424388.206730008</v>
      </c>
      <c r="G62" s="11">
        <v>281635226.69956994</v>
      </c>
      <c r="H62" s="11">
        <v>2816352.2669956996</v>
      </c>
    </row>
    <row r="63" spans="1:8" x14ac:dyDescent="0.2">
      <c r="A63" s="1" t="s">
        <v>23</v>
      </c>
      <c r="B63" s="27">
        <v>501614801.60976005</v>
      </c>
      <c r="C63" s="27">
        <v>0</v>
      </c>
      <c r="D63" s="27">
        <v>0</v>
      </c>
      <c r="E63" s="27">
        <v>0</v>
      </c>
      <c r="F63" s="27">
        <v>43852635.66939</v>
      </c>
      <c r="G63" s="11">
        <v>457762165.94037002</v>
      </c>
      <c r="H63" s="11">
        <v>4577621.6594037004</v>
      </c>
    </row>
    <row r="64" spans="1:8" x14ac:dyDescent="0.2">
      <c r="A64" s="1" t="s">
        <v>29</v>
      </c>
      <c r="B64" s="27">
        <v>15275758.825789999</v>
      </c>
      <c r="C64" s="27">
        <v>0</v>
      </c>
      <c r="D64" s="27">
        <v>0</v>
      </c>
      <c r="E64" s="27">
        <v>0</v>
      </c>
      <c r="F64" s="27">
        <v>83651.857779999991</v>
      </c>
      <c r="G64" s="11">
        <v>15192106.968009999</v>
      </c>
      <c r="H64" s="11">
        <v>151921.06968009999</v>
      </c>
    </row>
    <row r="65" spans="1:9" ht="15.75" x14ac:dyDescent="0.25">
      <c r="A65" s="12" t="s">
        <v>26</v>
      </c>
      <c r="B65" s="28">
        <f>SUM(B61:B64)</f>
        <v>928724842.25621021</v>
      </c>
      <c r="C65" s="28">
        <f t="shared" ref="C65:H65" si="6">SUM(C61:C64)</f>
        <v>0</v>
      </c>
      <c r="D65" s="28">
        <f t="shared" si="6"/>
        <v>0</v>
      </c>
      <c r="E65" s="28">
        <f t="shared" si="6"/>
        <v>1445.5329899999999</v>
      </c>
      <c r="F65" s="28">
        <f t="shared" si="6"/>
        <v>102937783.77941</v>
      </c>
      <c r="G65" s="28">
        <f t="shared" si="6"/>
        <v>825785612.94380999</v>
      </c>
      <c r="H65" s="28">
        <f t="shared" si="6"/>
        <v>8257856.1294381004</v>
      </c>
      <c r="I65" s="30"/>
    </row>
    <row r="66" spans="1:9" x14ac:dyDescent="0.2">
      <c r="A66" s="1" t="s">
        <v>27</v>
      </c>
      <c r="B66" s="27">
        <v>93672407.475409985</v>
      </c>
      <c r="C66" s="27">
        <v>0</v>
      </c>
      <c r="D66" s="27">
        <v>0</v>
      </c>
      <c r="E66" s="27">
        <v>0</v>
      </c>
      <c r="F66" s="27">
        <v>5205676.1953299996</v>
      </c>
      <c r="G66" s="11">
        <v>88466731.280080006</v>
      </c>
      <c r="H66" s="11">
        <v>884667.31280080008</v>
      </c>
      <c r="I66" s="30"/>
    </row>
    <row r="67" spans="1:9" x14ac:dyDescent="0.2">
      <c r="A67" s="1" t="s">
        <v>28</v>
      </c>
      <c r="B67" s="27">
        <v>1560923.1943599998</v>
      </c>
      <c r="C67" s="27">
        <v>0</v>
      </c>
      <c r="D67" s="27">
        <v>0</v>
      </c>
      <c r="E67" s="27">
        <v>0</v>
      </c>
      <c r="F67" s="27">
        <v>7112.2492199999979</v>
      </c>
      <c r="G67" s="11">
        <v>1553810.9451400002</v>
      </c>
      <c r="H67" s="11">
        <v>15538.109451400001</v>
      </c>
      <c r="I67" s="30"/>
    </row>
    <row r="68" spans="1:9" ht="15.75" x14ac:dyDescent="0.25">
      <c r="A68" s="12" t="s">
        <v>26</v>
      </c>
      <c r="B68" s="28">
        <f>SUM(B66:B67)</f>
        <v>95233330.669769987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5212788.4445499992</v>
      </c>
      <c r="G68" s="28">
        <f t="shared" si="7"/>
        <v>90020542.22522001</v>
      </c>
      <c r="H68" s="28">
        <f t="shared" si="7"/>
        <v>900205.42225220008</v>
      </c>
      <c r="I68" s="30"/>
    </row>
    <row r="69" spans="1:9" ht="15.75" x14ac:dyDescent="0.25">
      <c r="A69" s="16" t="s">
        <v>2</v>
      </c>
      <c r="B69" s="17">
        <f>B68+B65</f>
        <v>1023958172.9259802</v>
      </c>
      <c r="C69" s="17">
        <f t="shared" ref="C69:H69" si="8">C68+C65</f>
        <v>0</v>
      </c>
      <c r="D69" s="17">
        <f t="shared" si="8"/>
        <v>0</v>
      </c>
      <c r="E69" s="17">
        <f t="shared" si="8"/>
        <v>1445.5329899999999</v>
      </c>
      <c r="F69" s="17">
        <f t="shared" si="8"/>
        <v>108150572.22396</v>
      </c>
      <c r="G69" s="17">
        <f t="shared" si="8"/>
        <v>915806155.16902995</v>
      </c>
      <c r="H69" s="17">
        <f t="shared" si="8"/>
        <v>9158061.5516903009</v>
      </c>
    </row>
    <row r="70" spans="1:9" ht="15.75" x14ac:dyDescent="0.25">
      <c r="A70" s="21" t="s">
        <v>38</v>
      </c>
      <c r="H70" s="23"/>
    </row>
    <row r="71" spans="1:9" x14ac:dyDescent="0.2">
      <c r="A71" s="79" t="s">
        <v>86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88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5843296.4527500011</v>
      </c>
      <c r="C17" s="66">
        <v>0</v>
      </c>
      <c r="D17" s="66">
        <v>0</v>
      </c>
      <c r="E17" s="66">
        <v>0</v>
      </c>
      <c r="F17" s="66">
        <v>28644.487450000001</v>
      </c>
      <c r="G17" s="66">
        <f t="shared" ref="G17:G23" si="0">B17-C17-D17-E17-F17</f>
        <v>5814651.9653000012</v>
      </c>
    </row>
    <row r="18" spans="1:12" x14ac:dyDescent="0.2">
      <c r="A18" s="1" t="s">
        <v>24</v>
      </c>
      <c r="B18" s="11">
        <v>39473198.746680006</v>
      </c>
      <c r="C18" s="11">
        <v>0</v>
      </c>
      <c r="D18" s="11">
        <v>0</v>
      </c>
      <c r="E18" s="11">
        <v>0</v>
      </c>
      <c r="F18" s="11">
        <v>3882476.9762499998</v>
      </c>
      <c r="G18" s="11">
        <f t="shared" si="0"/>
        <v>35590721.770430006</v>
      </c>
    </row>
    <row r="19" spans="1:12" x14ac:dyDescent="0.2">
      <c r="A19" s="1" t="s">
        <v>23</v>
      </c>
      <c r="B19" s="11">
        <v>35189120.326279998</v>
      </c>
      <c r="C19" s="11">
        <v>0</v>
      </c>
      <c r="D19" s="11">
        <v>0</v>
      </c>
      <c r="E19" s="11">
        <v>0</v>
      </c>
      <c r="F19" s="11">
        <v>10043541.03387</v>
      </c>
      <c r="G19" s="11">
        <f t="shared" si="0"/>
        <v>25145579.292409997</v>
      </c>
    </row>
    <row r="20" spans="1:12" x14ac:dyDescent="0.2">
      <c r="A20" s="1" t="s">
        <v>29</v>
      </c>
      <c r="B20" s="11">
        <v>1481087.6409499999</v>
      </c>
      <c r="C20" s="11">
        <v>0</v>
      </c>
      <c r="D20" s="11">
        <v>0</v>
      </c>
      <c r="E20" s="11">
        <v>0</v>
      </c>
      <c r="F20" s="11">
        <v>90.698940000000007</v>
      </c>
      <c r="G20" s="11">
        <f t="shared" si="0"/>
        <v>1480996.9420099999</v>
      </c>
    </row>
    <row r="21" spans="1:12" s="14" customFormat="1" ht="15.75" x14ac:dyDescent="0.25">
      <c r="A21" s="12" t="s">
        <v>26</v>
      </c>
      <c r="B21" s="13">
        <f>SUM(B17:B20)</f>
        <v>81986703.166659996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13954753.19651</v>
      </c>
      <c r="G21" s="13">
        <f>SUM(G17:G20)</f>
        <v>68031949.970150009</v>
      </c>
    </row>
    <row r="22" spans="1:12" x14ac:dyDescent="0.2">
      <c r="A22" s="1" t="s">
        <v>27</v>
      </c>
      <c r="B22" s="11">
        <v>7386895.3736899998</v>
      </c>
      <c r="C22" s="11">
        <v>0</v>
      </c>
      <c r="D22" s="11">
        <v>0</v>
      </c>
      <c r="E22" s="11">
        <v>0</v>
      </c>
      <c r="F22" s="11">
        <v>104665.77963999998</v>
      </c>
      <c r="G22" s="11">
        <f t="shared" si="0"/>
        <v>7282229.5940499995</v>
      </c>
    </row>
    <row r="23" spans="1:12" x14ac:dyDescent="0.2">
      <c r="A23" s="1" t="s">
        <v>28</v>
      </c>
      <c r="B23" s="11">
        <v>86626.22941</v>
      </c>
      <c r="C23" s="11">
        <v>0</v>
      </c>
      <c r="D23" s="11">
        <v>0</v>
      </c>
      <c r="E23" s="11">
        <v>0</v>
      </c>
      <c r="F23" s="11">
        <v>105.96961</v>
      </c>
      <c r="G23" s="11">
        <f t="shared" si="0"/>
        <v>86520.2598</v>
      </c>
    </row>
    <row r="24" spans="1:12" s="14" customFormat="1" ht="15.75" x14ac:dyDescent="0.25">
      <c r="A24" s="12" t="s">
        <v>26</v>
      </c>
      <c r="B24" s="13">
        <f>SUM(B22:B23)</f>
        <v>7473521.6030999999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104771.74924999998</v>
      </c>
      <c r="G24" s="13">
        <f t="shared" si="2"/>
        <v>7368749.8538499996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89460224.769759998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14059524.94576</v>
      </c>
      <c r="G26" s="17">
        <f t="shared" si="3"/>
        <v>75400699.824000001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1308296.6921925002</v>
      </c>
      <c r="C34" s="11">
        <f>21.5%*$G17</f>
        <v>1250150.1725395003</v>
      </c>
      <c r="D34" s="11"/>
      <c r="E34" s="11">
        <f>1.8%*$G17</f>
        <v>104663.73537540004</v>
      </c>
      <c r="F34" s="11">
        <f t="shared" ref="F34:G36" si="4">0.6%*$G17</f>
        <v>34887.911791800005</v>
      </c>
      <c r="G34" s="11">
        <f t="shared" si="4"/>
        <v>34887.911791800005</v>
      </c>
    </row>
    <row r="35" spans="1:7" x14ac:dyDescent="0.2">
      <c r="A35" s="1" t="s">
        <v>24</v>
      </c>
      <c r="B35" s="11">
        <f>22.5%*$G18</f>
        <v>8007912.3983467519</v>
      </c>
      <c r="C35" s="11">
        <f>21.5%*$G18</f>
        <v>7652005.1806424512</v>
      </c>
      <c r="D35" s="11"/>
      <c r="E35" s="11">
        <f>1.8%*$G18</f>
        <v>640632.99186774017</v>
      </c>
      <c r="F35" s="11">
        <f t="shared" si="4"/>
        <v>213544.33062258005</v>
      </c>
      <c r="G35" s="11">
        <f t="shared" si="4"/>
        <v>213544.33062258005</v>
      </c>
    </row>
    <row r="36" spans="1:7" x14ac:dyDescent="0.2">
      <c r="A36" s="1" t="s">
        <v>23</v>
      </c>
      <c r="B36" s="11">
        <f>22.5%*$G19</f>
        <v>5657755.3407922499</v>
      </c>
      <c r="C36" s="11">
        <f>21.5%*$G19</f>
        <v>5406299.5478681494</v>
      </c>
      <c r="D36" s="11"/>
      <c r="E36" s="11">
        <f>1.8%*$G19</f>
        <v>452620.42726338003</v>
      </c>
      <c r="F36" s="11">
        <f t="shared" si="4"/>
        <v>150873.47575446</v>
      </c>
      <c r="G36" s="11">
        <f t="shared" si="4"/>
        <v>150873.47575446</v>
      </c>
    </row>
    <row r="37" spans="1:7" x14ac:dyDescent="0.2">
      <c r="A37" s="1" t="s">
        <v>29</v>
      </c>
      <c r="B37" s="11">
        <f>22.5%*$G20</f>
        <v>333224.31195224996</v>
      </c>
      <c r="C37" s="11">
        <f>21.5%*($G20)</f>
        <v>318414.34253214998</v>
      </c>
      <c r="D37" s="11"/>
      <c r="E37" s="11">
        <f>1.8%*($G20)</f>
        <v>26657.944956179999</v>
      </c>
      <c r="F37" s="11">
        <f>0.6%*($G20)</f>
        <v>8885.9816520599998</v>
      </c>
      <c r="G37" s="11">
        <f>0.6%*($G20)</f>
        <v>8885.9816520599998</v>
      </c>
    </row>
    <row r="38" spans="1:7" s="14" customFormat="1" ht="15.75" x14ac:dyDescent="0.25">
      <c r="A38" s="12" t="s">
        <v>26</v>
      </c>
      <c r="B38" s="13">
        <f>SUM(B34:B37)</f>
        <v>15307188.743283752</v>
      </c>
      <c r="C38" s="13">
        <f>SUM(C34:C37)</f>
        <v>14626869.243582251</v>
      </c>
      <c r="D38" s="13"/>
      <c r="E38" s="13">
        <f>SUM(E34:E37)</f>
        <v>1224575.0994627003</v>
      </c>
      <c r="F38" s="13">
        <f>SUM(F34:F37)</f>
        <v>408191.69982090004</v>
      </c>
      <c r="G38" s="13">
        <f>SUM(G34:G37)</f>
        <v>408191.69982090004</v>
      </c>
    </row>
    <row r="39" spans="1:7" x14ac:dyDescent="0.2">
      <c r="A39" s="1" t="s">
        <v>27</v>
      </c>
      <c r="B39" s="11">
        <f>22.5%*$G22</f>
        <v>1638501.65866125</v>
      </c>
      <c r="C39" s="11">
        <f>21.5%*$G22</f>
        <v>1565679.3627207498</v>
      </c>
      <c r="D39" s="11">
        <f>10%*$G22</f>
        <v>728222.95940499997</v>
      </c>
      <c r="E39" s="11">
        <f>1.8%*$G22</f>
        <v>131080.13269290002</v>
      </c>
      <c r="F39" s="11">
        <f>0.6%*$G22</f>
        <v>43693.377564299997</v>
      </c>
      <c r="G39" s="11">
        <f>0.6%*$G22</f>
        <v>43693.377564299997</v>
      </c>
    </row>
    <row r="40" spans="1:7" x14ac:dyDescent="0.2">
      <c r="A40" s="1" t="s">
        <v>28</v>
      </c>
      <c r="B40" s="11">
        <f>22.5%*$G23</f>
        <v>19467.058455000002</v>
      </c>
      <c r="C40" s="11">
        <f>21.5%*$G23</f>
        <v>18601.855856999999</v>
      </c>
      <c r="D40" s="11">
        <f>10%*$G23</f>
        <v>8652.0259800000003</v>
      </c>
      <c r="E40" s="11">
        <f>1.8%*$G23</f>
        <v>1557.3646764000002</v>
      </c>
      <c r="F40" s="11">
        <f>0.6%*$G23</f>
        <v>519.1215588</v>
      </c>
      <c r="G40" s="11">
        <f>0.6%*$G23</f>
        <v>519.1215588</v>
      </c>
    </row>
    <row r="41" spans="1:7" s="14" customFormat="1" ht="15.75" x14ac:dyDescent="0.25">
      <c r="A41" s="12" t="s">
        <v>26</v>
      </c>
      <c r="B41" s="13">
        <f>22.5%*$G24</f>
        <v>1657968.71711625</v>
      </c>
      <c r="C41" s="13">
        <f>SUM(C39:C40)</f>
        <v>1584281.2185777498</v>
      </c>
      <c r="D41" s="13">
        <f>SUM(D39:D40)</f>
        <v>736874.98538500001</v>
      </c>
      <c r="E41" s="13">
        <f>SUM(E39:E40)</f>
        <v>132637.49736930002</v>
      </c>
      <c r="F41" s="13">
        <f>SUM(F39:F40)</f>
        <v>44212.499123099995</v>
      </c>
      <c r="G41" s="13">
        <f>SUM(G39:G40)</f>
        <v>44212.499123099995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3393031.4920800012</v>
      </c>
      <c r="C43" s="11">
        <f>(C38+C41)*0.2</f>
        <v>3242230.0924320002</v>
      </c>
      <c r="D43" s="11">
        <f>(D38+D41)*0.2</f>
        <v>147374.99707700001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13572125.968320003</v>
      </c>
      <c r="C45" s="17">
        <f t="shared" si="5"/>
        <v>12968920.369728001</v>
      </c>
      <c r="D45" s="17">
        <f t="shared" si="5"/>
        <v>589499.98830800003</v>
      </c>
      <c r="E45" s="17">
        <f t="shared" si="5"/>
        <v>1357212.5968320004</v>
      </c>
      <c r="F45" s="17">
        <f t="shared" si="5"/>
        <v>452404.19894400006</v>
      </c>
      <c r="G45" s="17">
        <f t="shared" si="5"/>
        <v>452404.19894400006</v>
      </c>
    </row>
    <row r="46" spans="1:7" ht="15.75" x14ac:dyDescent="0.25">
      <c r="A46" s="21" t="s">
        <v>38</v>
      </c>
    </row>
    <row r="47" spans="1:7" x14ac:dyDescent="0.2">
      <c r="A47" s="68" t="s">
        <v>70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abSelected="1" view="pageBreakPreview" zoomScale="60" zoomScaleNormal="80" workbookViewId="0">
      <selection activeCell="A90" sqref="A9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5368304.8938100003</v>
      </c>
      <c r="C17" s="66">
        <v>0</v>
      </c>
      <c r="D17" s="66">
        <v>0</v>
      </c>
      <c r="E17" s="66">
        <v>0</v>
      </c>
      <c r="F17" s="66">
        <v>16052.75971</v>
      </c>
      <c r="G17" s="66">
        <f t="shared" ref="G17:G23" si="0">B17-C17-D17-E17-F17</f>
        <v>5352252.1341000004</v>
      </c>
    </row>
    <row r="18" spans="1:12" x14ac:dyDescent="0.2">
      <c r="A18" s="1" t="s">
        <v>24</v>
      </c>
      <c r="B18" s="11">
        <v>17418556.206769999</v>
      </c>
      <c r="C18" s="11">
        <v>0</v>
      </c>
      <c r="D18" s="11">
        <v>0</v>
      </c>
      <c r="E18" s="11">
        <v>0</v>
      </c>
      <c r="F18" s="11">
        <v>7656840.7285099998</v>
      </c>
      <c r="G18" s="11">
        <f t="shared" si="0"/>
        <v>9761715.4782599993</v>
      </c>
    </row>
    <row r="19" spans="1:12" x14ac:dyDescent="0.2">
      <c r="A19" s="1" t="s">
        <v>23</v>
      </c>
      <c r="B19" s="11">
        <v>39398367.828060001</v>
      </c>
      <c r="C19" s="11">
        <v>0</v>
      </c>
      <c r="D19" s="11">
        <v>0</v>
      </c>
      <c r="E19" s="11">
        <v>0</v>
      </c>
      <c r="F19" s="11">
        <v>2967974.8565299995</v>
      </c>
      <c r="G19" s="11">
        <f t="shared" si="0"/>
        <v>36430392.971530005</v>
      </c>
    </row>
    <row r="20" spans="1:12" x14ac:dyDescent="0.2">
      <c r="A20" s="1" t="s">
        <v>29</v>
      </c>
      <c r="B20" s="11">
        <v>1519827.7642999999</v>
      </c>
      <c r="C20" s="11">
        <v>0</v>
      </c>
      <c r="D20" s="11">
        <v>0</v>
      </c>
      <c r="E20" s="11">
        <v>0</v>
      </c>
      <c r="F20" s="11">
        <v>130.12667999999999</v>
      </c>
      <c r="G20" s="11">
        <f t="shared" si="0"/>
        <v>1519697.6376199999</v>
      </c>
    </row>
    <row r="21" spans="1:12" s="14" customFormat="1" ht="15.75" x14ac:dyDescent="0.25">
      <c r="A21" s="12" t="s">
        <v>26</v>
      </c>
      <c r="B21" s="13">
        <f>SUM(B17:B20)</f>
        <v>63705056.692939997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10640998.471429998</v>
      </c>
      <c r="G21" s="13">
        <f>SUM(G17:G20)</f>
        <v>53064058.221510008</v>
      </c>
    </row>
    <row r="22" spans="1:12" x14ac:dyDescent="0.2">
      <c r="A22" s="1" t="s">
        <v>27</v>
      </c>
      <c r="B22" s="11">
        <v>7753588.3976400001</v>
      </c>
      <c r="C22" s="11">
        <v>0</v>
      </c>
      <c r="D22" s="11">
        <v>0</v>
      </c>
      <c r="E22" s="11">
        <v>0</v>
      </c>
      <c r="F22" s="11">
        <v>98879.550069999998</v>
      </c>
      <c r="G22" s="11">
        <f t="shared" si="0"/>
        <v>7654708.8475700002</v>
      </c>
    </row>
    <row r="23" spans="1:12" x14ac:dyDescent="0.2">
      <c r="A23" s="1" t="s">
        <v>28</v>
      </c>
      <c r="B23" s="11">
        <v>159696.78014000002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159696.78014000002</v>
      </c>
    </row>
    <row r="24" spans="1:12" s="14" customFormat="1" ht="15.75" x14ac:dyDescent="0.25">
      <c r="A24" s="12" t="s">
        <v>26</v>
      </c>
      <c r="B24" s="13">
        <f>SUM(B22:B23)</f>
        <v>7913285.1777800005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98879.550069999998</v>
      </c>
      <c r="G24" s="13">
        <f t="shared" si="2"/>
        <v>7814405.6277100006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71618341.870719999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10739878.021499999</v>
      </c>
      <c r="G26" s="17">
        <f t="shared" si="3"/>
        <v>60878463.849220008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1204256.7301725</v>
      </c>
      <c r="C34" s="11">
        <f>21.5%*$G17</f>
        <v>1150734.2088315</v>
      </c>
      <c r="D34" s="11"/>
      <c r="E34" s="11">
        <f>1.8%*$G17</f>
        <v>96340.538413800023</v>
      </c>
      <c r="F34" s="11">
        <f t="shared" ref="F34:G36" si="4">0.6%*$G17</f>
        <v>32113.512804600003</v>
      </c>
      <c r="G34" s="11">
        <f t="shared" si="4"/>
        <v>32113.512804600003</v>
      </c>
    </row>
    <row r="35" spans="1:7" x14ac:dyDescent="0.2">
      <c r="A35" s="1" t="s">
        <v>24</v>
      </c>
      <c r="B35" s="11">
        <f>22.5%*$G18</f>
        <v>2196385.9826084999</v>
      </c>
      <c r="C35" s="11">
        <f>21.5%*$G18</f>
        <v>2098768.8278258997</v>
      </c>
      <c r="D35" s="11"/>
      <c r="E35" s="11">
        <f>1.8%*$G18</f>
        <v>175710.87860868001</v>
      </c>
      <c r="F35" s="11">
        <f t="shared" si="4"/>
        <v>58570.292869559999</v>
      </c>
      <c r="G35" s="11">
        <f t="shared" si="4"/>
        <v>58570.292869559999</v>
      </c>
    </row>
    <row r="36" spans="1:7" x14ac:dyDescent="0.2">
      <c r="A36" s="1" t="s">
        <v>23</v>
      </c>
      <c r="B36" s="11">
        <f>22.5%*$G19</f>
        <v>8196838.4185942514</v>
      </c>
      <c r="C36" s="11">
        <f>21.5%*$G19</f>
        <v>7832534.4888789514</v>
      </c>
      <c r="D36" s="11"/>
      <c r="E36" s="11">
        <f>1.8%*$G19</f>
        <v>655747.07348754012</v>
      </c>
      <c r="F36" s="11">
        <f t="shared" si="4"/>
        <v>218582.35782918002</v>
      </c>
      <c r="G36" s="11">
        <f t="shared" si="4"/>
        <v>218582.35782918002</v>
      </c>
    </row>
    <row r="37" spans="1:7" x14ac:dyDescent="0.2">
      <c r="A37" s="1" t="s">
        <v>29</v>
      </c>
      <c r="B37" s="11">
        <f>22.5%*$G20</f>
        <v>341931.96846449998</v>
      </c>
      <c r="C37" s="11">
        <f>21.5%*($G20)</f>
        <v>326734.9920883</v>
      </c>
      <c r="D37" s="11"/>
      <c r="E37" s="11">
        <f>1.8%*($G20)</f>
        <v>27354.55747716</v>
      </c>
      <c r="F37" s="11">
        <f>0.6%*($G20)</f>
        <v>9118.1858257200001</v>
      </c>
      <c r="G37" s="11">
        <f>0.6%*($G20)</f>
        <v>9118.1858257200001</v>
      </c>
    </row>
    <row r="38" spans="1:7" s="14" customFormat="1" ht="15.75" x14ac:dyDescent="0.25">
      <c r="A38" s="12" t="s">
        <v>26</v>
      </c>
      <c r="B38" s="13">
        <f>SUM(B34:B37)</f>
        <v>11939413.099839751</v>
      </c>
      <c r="C38" s="13">
        <f>SUM(C34:C37)</f>
        <v>11408772.51762465</v>
      </c>
      <c r="D38" s="13"/>
      <c r="E38" s="13">
        <f>SUM(E34:E37)</f>
        <v>955153.04798718018</v>
      </c>
      <c r="F38" s="13">
        <f>SUM(F34:F37)</f>
        <v>318384.34932906006</v>
      </c>
      <c r="G38" s="13">
        <f>SUM(G34:G37)</f>
        <v>318384.34932906006</v>
      </c>
    </row>
    <row r="39" spans="1:7" x14ac:dyDescent="0.2">
      <c r="A39" s="1" t="s">
        <v>27</v>
      </c>
      <c r="B39" s="11">
        <f>22.5%*$G22</f>
        <v>1722309.49070325</v>
      </c>
      <c r="C39" s="11">
        <f>21.5%*$G22</f>
        <v>1645762.40222755</v>
      </c>
      <c r="D39" s="11">
        <f>10%*$G22</f>
        <v>765470.88475700002</v>
      </c>
      <c r="E39" s="11">
        <f>1.8%*$G22</f>
        <v>137784.75925626003</v>
      </c>
      <c r="F39" s="11">
        <f>0.6%*$G22</f>
        <v>45928.253085420001</v>
      </c>
      <c r="G39" s="11">
        <f>0.6%*$G22</f>
        <v>45928.253085420001</v>
      </c>
    </row>
    <row r="40" spans="1:7" x14ac:dyDescent="0.2">
      <c r="A40" s="1" t="s">
        <v>28</v>
      </c>
      <c r="B40" s="11">
        <f>22.5%*$G23</f>
        <v>35931.775531500003</v>
      </c>
      <c r="C40" s="11">
        <f>21.5%*$G23</f>
        <v>34334.807730100001</v>
      </c>
      <c r="D40" s="11">
        <f>10%*$G23</f>
        <v>15969.678014000003</v>
      </c>
      <c r="E40" s="11">
        <f>1.8%*$G23</f>
        <v>2874.5420425200005</v>
      </c>
      <c r="F40" s="11">
        <f>0.6%*$G23</f>
        <v>958.18068084000015</v>
      </c>
      <c r="G40" s="11">
        <f>0.6%*$G23</f>
        <v>958.18068084000015</v>
      </c>
    </row>
    <row r="41" spans="1:7" s="14" customFormat="1" ht="15.75" x14ac:dyDescent="0.25">
      <c r="A41" s="12" t="s">
        <v>26</v>
      </c>
      <c r="B41" s="13">
        <f>22.5%*$G24</f>
        <v>1758241.2662347502</v>
      </c>
      <c r="C41" s="13">
        <f>SUM(C39:C40)</f>
        <v>1680097.2099576499</v>
      </c>
      <c r="D41" s="13">
        <f>SUM(D39:D40)</f>
        <v>781440.56277099997</v>
      </c>
      <c r="E41" s="13">
        <f>SUM(E39:E40)</f>
        <v>140659.30129878005</v>
      </c>
      <c r="F41" s="13">
        <f>SUM(F39:F40)</f>
        <v>46886.433766260001</v>
      </c>
      <c r="G41" s="13">
        <f>SUM(G39:G40)</f>
        <v>46886.433766260001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2739530.8732149005</v>
      </c>
      <c r="C43" s="11">
        <f>(C38+C41)*0.2</f>
        <v>2617773.9455164601</v>
      </c>
      <c r="D43" s="11">
        <f>(D38+D41)*0.2</f>
        <v>156288.11255419999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10958123.4928596</v>
      </c>
      <c r="C45" s="17">
        <f t="shared" si="5"/>
        <v>10471095.78206584</v>
      </c>
      <c r="D45" s="17">
        <f t="shared" si="5"/>
        <v>625152.45021679997</v>
      </c>
      <c r="E45" s="17">
        <f t="shared" si="5"/>
        <v>1095812.3492859602</v>
      </c>
      <c r="F45" s="17">
        <f t="shared" si="5"/>
        <v>365270.78309532005</v>
      </c>
      <c r="G45" s="17">
        <f t="shared" si="5"/>
        <v>365270.78309532005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80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>
        <v>18379533.406739999</v>
      </c>
      <c r="C62" s="11">
        <v>0</v>
      </c>
      <c r="D62" s="11">
        <v>0</v>
      </c>
      <c r="E62" s="11">
        <v>0</v>
      </c>
      <c r="F62" s="11">
        <v>241699.75267000002</v>
      </c>
      <c r="G62" s="11">
        <v>18137833.654070001</v>
      </c>
    </row>
    <row r="63" spans="1:7" x14ac:dyDescent="0.2">
      <c r="A63" s="1" t="s">
        <v>24</v>
      </c>
      <c r="B63" s="11">
        <v>100037023.35638</v>
      </c>
      <c r="C63" s="11">
        <v>0</v>
      </c>
      <c r="D63" s="11">
        <v>0</v>
      </c>
      <c r="E63" s="11">
        <v>0</v>
      </c>
      <c r="F63" s="11">
        <v>22539551.899549998</v>
      </c>
      <c r="G63" s="11">
        <v>77497471.456829995</v>
      </c>
    </row>
    <row r="64" spans="1:7" x14ac:dyDescent="0.2">
      <c r="A64" s="1" t="s">
        <v>23</v>
      </c>
      <c r="B64" s="11">
        <v>163080275.74135002</v>
      </c>
      <c r="C64" s="11">
        <v>0</v>
      </c>
      <c r="D64" s="11">
        <v>0</v>
      </c>
      <c r="E64" s="11">
        <v>0</v>
      </c>
      <c r="F64" s="11">
        <v>4038373.8563599987</v>
      </c>
      <c r="G64" s="11">
        <v>159041901.88499001</v>
      </c>
    </row>
    <row r="65" spans="1:8" x14ac:dyDescent="0.2">
      <c r="A65" s="1" t="s">
        <v>29</v>
      </c>
      <c r="B65" s="11">
        <v>5128815.7884300007</v>
      </c>
      <c r="C65" s="11">
        <v>0</v>
      </c>
      <c r="D65" s="11">
        <v>0</v>
      </c>
      <c r="E65" s="11">
        <v>0</v>
      </c>
      <c r="F65" s="11">
        <v>42463.599780000004</v>
      </c>
      <c r="G65" s="11">
        <v>5086352.1886499999</v>
      </c>
    </row>
    <row r="66" spans="1:8" ht="15.75" x14ac:dyDescent="0.25">
      <c r="A66" s="12" t="s">
        <v>26</v>
      </c>
      <c r="B66" s="13">
        <v>286625648.29289997</v>
      </c>
      <c r="C66" s="13">
        <v>0</v>
      </c>
      <c r="D66" s="13">
        <v>0</v>
      </c>
      <c r="E66" s="13">
        <v>0</v>
      </c>
      <c r="F66" s="13">
        <v>26862089.10836</v>
      </c>
      <c r="G66" s="13">
        <v>259763559.18454003</v>
      </c>
    </row>
    <row r="67" spans="1:8" x14ac:dyDescent="0.2">
      <c r="A67" s="1" t="s">
        <v>27</v>
      </c>
      <c r="B67" s="11">
        <v>32793546.158690002</v>
      </c>
      <c r="C67" s="11">
        <v>0</v>
      </c>
      <c r="D67" s="11">
        <v>0</v>
      </c>
      <c r="E67" s="11">
        <v>0</v>
      </c>
      <c r="F67" s="11">
        <v>1666508.60748</v>
      </c>
      <c r="G67" s="11">
        <v>31127037.551210001</v>
      </c>
    </row>
    <row r="68" spans="1:8" x14ac:dyDescent="0.2">
      <c r="A68" s="1" t="s">
        <v>28</v>
      </c>
      <c r="B68" s="11">
        <v>440557.17991000001</v>
      </c>
      <c r="C68" s="11">
        <v>0</v>
      </c>
      <c r="D68" s="11">
        <v>0</v>
      </c>
      <c r="E68" s="11">
        <v>0</v>
      </c>
      <c r="F68" s="11">
        <v>4658.9758499999998</v>
      </c>
      <c r="G68" s="11">
        <v>435898.20405999996</v>
      </c>
    </row>
    <row r="69" spans="1:8" ht="15.75" x14ac:dyDescent="0.25">
      <c r="A69" s="12" t="s">
        <v>26</v>
      </c>
      <c r="B69" s="13">
        <v>33234103.338600002</v>
      </c>
      <c r="C69" s="13">
        <v>0</v>
      </c>
      <c r="D69" s="13">
        <v>0</v>
      </c>
      <c r="E69" s="13">
        <v>0</v>
      </c>
      <c r="F69" s="13">
        <v>1671167.5833300001</v>
      </c>
      <c r="G69" s="13">
        <v>31562935.755270001</v>
      </c>
    </row>
    <row r="70" spans="1:8" x14ac:dyDescent="0.2"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8" ht="15.75" x14ac:dyDescent="0.25">
      <c r="A71" s="16" t="s">
        <v>2</v>
      </c>
      <c r="B71" s="17">
        <v>319859751.63149995</v>
      </c>
      <c r="C71" s="17">
        <v>0</v>
      </c>
      <c r="D71" s="17">
        <v>0</v>
      </c>
      <c r="E71" s="17">
        <v>0</v>
      </c>
      <c r="F71" s="17">
        <v>28533256.691690002</v>
      </c>
      <c r="G71" s="17">
        <v>291326494.93981004</v>
      </c>
    </row>
    <row r="72" spans="1:8" ht="15.75" x14ac:dyDescent="0.25">
      <c r="A72" s="56" t="s">
        <v>61</v>
      </c>
      <c r="G72" s="38"/>
    </row>
    <row r="73" spans="1:8" x14ac:dyDescent="0.2">
      <c r="A73" s="91" t="s">
        <v>81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>
        <v>53863167.639489993</v>
      </c>
      <c r="C87" s="11">
        <v>0</v>
      </c>
      <c r="D87" s="11">
        <v>0</v>
      </c>
      <c r="E87" s="11">
        <v>0</v>
      </c>
      <c r="F87" s="11">
        <v>306252.81884999998</v>
      </c>
      <c r="G87" s="11">
        <v>53556914.820640005</v>
      </c>
      <c r="H87" s="60"/>
    </row>
    <row r="88" spans="1:8" x14ac:dyDescent="0.2">
      <c r="A88" s="54" t="s">
        <v>24</v>
      </c>
      <c r="B88" s="11">
        <v>245341019.02925</v>
      </c>
      <c r="C88" s="11">
        <v>0</v>
      </c>
      <c r="D88" s="11">
        <v>0</v>
      </c>
      <c r="E88" s="11">
        <v>1445.5329899999999</v>
      </c>
      <c r="F88" s="11">
        <v>34363479.23144</v>
      </c>
      <c r="G88" s="11">
        <v>210976094.26481995</v>
      </c>
      <c r="H88" s="60"/>
    </row>
    <row r="89" spans="1:8" x14ac:dyDescent="0.2">
      <c r="A89" s="54" t="s">
        <v>23</v>
      </c>
      <c r="B89" s="11">
        <v>342939049.70416999</v>
      </c>
      <c r="C89" s="11">
        <v>0</v>
      </c>
      <c r="D89" s="11">
        <v>0</v>
      </c>
      <c r="E89" s="11">
        <v>0</v>
      </c>
      <c r="F89" s="11">
        <v>37541714.396790005</v>
      </c>
      <c r="G89" s="11">
        <v>305397335.30738008</v>
      </c>
      <c r="H89" s="60"/>
    </row>
    <row r="90" spans="1:8" x14ac:dyDescent="0.2">
      <c r="A90" s="54" t="s">
        <v>29</v>
      </c>
      <c r="B90" s="11">
        <v>10497896.938099999</v>
      </c>
      <c r="C90" s="11">
        <v>0</v>
      </c>
      <c r="D90" s="11">
        <v>0</v>
      </c>
      <c r="E90" s="11">
        <v>0</v>
      </c>
      <c r="F90" s="11">
        <v>40767.923739999998</v>
      </c>
      <c r="G90" s="11">
        <v>10457129.014359999</v>
      </c>
      <c r="H90" s="60"/>
    </row>
    <row r="91" spans="1:8" ht="15.75" x14ac:dyDescent="0.25">
      <c r="A91" s="50" t="s">
        <v>26</v>
      </c>
      <c r="B91" s="13">
        <v>652641133.31101</v>
      </c>
      <c r="C91" s="13">
        <v>0</v>
      </c>
      <c r="D91" s="13">
        <v>0</v>
      </c>
      <c r="E91" s="13">
        <v>1445.5329899999999</v>
      </c>
      <c r="F91" s="13">
        <v>72252214.370820016</v>
      </c>
      <c r="G91" s="13">
        <v>580387473.40719998</v>
      </c>
      <c r="H91" s="60"/>
    </row>
    <row r="92" spans="1:8" x14ac:dyDescent="0.2">
      <c r="A92" s="54" t="s">
        <v>27</v>
      </c>
      <c r="B92" s="11">
        <v>59092008.384369999</v>
      </c>
      <c r="C92" s="11">
        <v>0</v>
      </c>
      <c r="D92" s="11">
        <v>0</v>
      </c>
      <c r="E92" s="11">
        <v>0</v>
      </c>
      <c r="F92" s="11">
        <v>3061163.1477399999</v>
      </c>
      <c r="G92" s="11">
        <v>56030845.23663</v>
      </c>
      <c r="H92" s="60"/>
    </row>
    <row r="93" spans="1:8" x14ac:dyDescent="0.2">
      <c r="A93" s="54" t="s">
        <v>28</v>
      </c>
      <c r="B93" s="11">
        <v>1099758.58846</v>
      </c>
      <c r="C93" s="11">
        <v>0</v>
      </c>
      <c r="D93" s="11">
        <v>0</v>
      </c>
      <c r="E93" s="11">
        <v>0</v>
      </c>
      <c r="F93" s="11">
        <v>1622.38445</v>
      </c>
      <c r="G93" s="11">
        <v>1098136.20401</v>
      </c>
      <c r="H93" s="60"/>
    </row>
    <row r="94" spans="1:8" ht="15.75" x14ac:dyDescent="0.25">
      <c r="A94" s="50" t="s">
        <v>26</v>
      </c>
      <c r="B94" s="13">
        <v>60191766.972829998</v>
      </c>
      <c r="C94" s="13">
        <v>0</v>
      </c>
      <c r="D94" s="13">
        <v>0</v>
      </c>
      <c r="E94" s="13">
        <v>0</v>
      </c>
      <c r="F94" s="13">
        <v>3062785.5321899997</v>
      </c>
      <c r="G94" s="13">
        <v>57128981.440640002</v>
      </c>
      <c r="H94" s="60"/>
    </row>
    <row r="95" spans="1:8" ht="15.75" x14ac:dyDescent="0.25">
      <c r="A95" s="55" t="s">
        <v>2</v>
      </c>
      <c r="B95" s="17">
        <v>712832900.28383994</v>
      </c>
      <c r="C95" s="17">
        <v>0</v>
      </c>
      <c r="D95" s="17">
        <v>0</v>
      </c>
      <c r="E95" s="17">
        <v>1445.5329899999999</v>
      </c>
      <c r="F95" s="17">
        <v>75314999.903010011</v>
      </c>
      <c r="G95" s="17">
        <v>637516454.84783995</v>
      </c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82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83</v>
      </c>
      <c r="C106" s="85" t="s">
        <v>68</v>
      </c>
      <c r="D106" s="85" t="s">
        <v>89</v>
      </c>
      <c r="E106" s="85" t="s">
        <v>90</v>
      </c>
      <c r="F106" s="88" t="s">
        <v>69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>
        <v>18137833.654070001</v>
      </c>
      <c r="C110" s="27">
        <v>53556914.820640005</v>
      </c>
      <c r="D110" s="27">
        <f>B110*0.005</f>
        <v>90689.168270350012</v>
      </c>
      <c r="E110" s="27">
        <f>C110*0.01</f>
        <v>535569.1482064001</v>
      </c>
      <c r="F110" s="11">
        <f>E110+D110</f>
        <v>626258.31647675007</v>
      </c>
      <c r="G110" s="60"/>
      <c r="H110" s="60"/>
    </row>
    <row r="111" spans="1:8" x14ac:dyDescent="0.2">
      <c r="A111" s="1" t="s">
        <v>24</v>
      </c>
      <c r="B111" s="27">
        <v>77497471.456829995</v>
      </c>
      <c r="C111" s="27">
        <v>210976094.26481995</v>
      </c>
      <c r="D111" s="27">
        <f t="shared" ref="D111:D116" si="6">B111*0.005</f>
        <v>387487.35728414997</v>
      </c>
      <c r="E111" s="27">
        <f t="shared" ref="E111:E113" si="7">C111*0.01</f>
        <v>2109760.9426481994</v>
      </c>
      <c r="F111" s="11">
        <f t="shared" ref="F111:F117" si="8">E111+D111</f>
        <v>2497248.2999323495</v>
      </c>
      <c r="G111" s="60"/>
      <c r="H111" s="60"/>
    </row>
    <row r="112" spans="1:8" x14ac:dyDescent="0.2">
      <c r="A112" s="1" t="s">
        <v>23</v>
      </c>
      <c r="B112" s="27">
        <v>159041901.88499001</v>
      </c>
      <c r="C112" s="27">
        <v>305397335.30738008</v>
      </c>
      <c r="D112" s="27">
        <f t="shared" si="6"/>
        <v>795209.50942495</v>
      </c>
      <c r="E112" s="27">
        <f t="shared" si="7"/>
        <v>3053973.3530738009</v>
      </c>
      <c r="F112" s="11">
        <f t="shared" si="8"/>
        <v>3849182.8624987509</v>
      </c>
      <c r="G112" s="60"/>
      <c r="H112" s="60"/>
    </row>
    <row r="113" spans="1:8" x14ac:dyDescent="0.2">
      <c r="A113" s="1" t="s">
        <v>29</v>
      </c>
      <c r="B113" s="27">
        <v>5086352.1886499999</v>
      </c>
      <c r="C113" s="27">
        <v>10457129.014359999</v>
      </c>
      <c r="D113" s="27">
        <f t="shared" si="6"/>
        <v>25431.760943249999</v>
      </c>
      <c r="E113" s="27">
        <f t="shared" si="7"/>
        <v>104571.2901436</v>
      </c>
      <c r="F113" s="11">
        <f t="shared" si="8"/>
        <v>130003.05108685</v>
      </c>
      <c r="G113" s="60"/>
      <c r="H113" s="60"/>
    </row>
    <row r="114" spans="1:8" ht="15.75" x14ac:dyDescent="0.25">
      <c r="A114" s="12" t="s">
        <v>26</v>
      </c>
      <c r="B114" s="28">
        <v>259763559.18454003</v>
      </c>
      <c r="C114" s="28">
        <v>580387473.40719998</v>
      </c>
      <c r="D114" s="28">
        <f>SUM(D110:D113)</f>
        <v>1298817.7959227001</v>
      </c>
      <c r="E114" s="28">
        <f>SUM(E110:E113)</f>
        <v>5803874.7340719998</v>
      </c>
      <c r="F114" s="11">
        <f>E114+D114</f>
        <v>7102692.5299947001</v>
      </c>
      <c r="G114" s="58"/>
      <c r="H114" s="58"/>
    </row>
    <row r="115" spans="1:8" x14ac:dyDescent="0.2">
      <c r="A115" s="1" t="s">
        <v>27</v>
      </c>
      <c r="B115" s="27">
        <v>31127037.551210001</v>
      </c>
      <c r="C115" s="27">
        <v>56030845.23663</v>
      </c>
      <c r="D115" s="27">
        <f t="shared" si="6"/>
        <v>155635.18775605</v>
      </c>
      <c r="E115" s="27">
        <f t="shared" ref="E115:E116" si="9">C115*0.01</f>
        <v>560308.45236630004</v>
      </c>
      <c r="F115" s="11">
        <f t="shared" si="8"/>
        <v>715943.64012235007</v>
      </c>
      <c r="G115" s="60"/>
      <c r="H115" s="60"/>
    </row>
    <row r="116" spans="1:8" x14ac:dyDescent="0.2">
      <c r="A116" s="1" t="s">
        <v>28</v>
      </c>
      <c r="B116" s="27">
        <v>435898.20405999996</v>
      </c>
      <c r="C116" s="27">
        <v>1098136.20401</v>
      </c>
      <c r="D116" s="27">
        <f t="shared" si="6"/>
        <v>2179.4910202999999</v>
      </c>
      <c r="E116" s="27">
        <f t="shared" si="9"/>
        <v>10981.362040100001</v>
      </c>
      <c r="F116" s="11">
        <f t="shared" si="8"/>
        <v>13160.853060400001</v>
      </c>
      <c r="G116" s="60"/>
      <c r="H116" s="60"/>
    </row>
    <row r="117" spans="1:8" ht="15.75" x14ac:dyDescent="0.25">
      <c r="A117" s="12" t="s">
        <v>26</v>
      </c>
      <c r="B117" s="28">
        <v>31562935.755270001</v>
      </c>
      <c r="C117" s="28">
        <v>57128981.440640002</v>
      </c>
      <c r="D117" s="28">
        <f>SUM(D115:D116)</f>
        <v>157814.67877634999</v>
      </c>
      <c r="E117" s="28">
        <f>SUM(E115:E116)</f>
        <v>571289.81440640008</v>
      </c>
      <c r="F117" s="11">
        <f t="shared" si="8"/>
        <v>729104.49318275007</v>
      </c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>
        <v>291326494.93981004</v>
      </c>
      <c r="C119" s="46">
        <v>637516454.84783995</v>
      </c>
      <c r="D119" s="46">
        <f>D117+D114</f>
        <v>1456632.4746990502</v>
      </c>
      <c r="E119" s="46">
        <f>E117+E114</f>
        <v>6375164.5484784003</v>
      </c>
      <c r="F119" s="20">
        <f>F114+F117</f>
        <v>7831797.0231774505</v>
      </c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84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78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79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87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57833139.163910002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331186.55767000001</v>
      </c>
      <c r="G17" s="11">
        <f>JAN!G17+FEV!G17+MAR!G17+ABR!G17+MAI!G17+JUN!G17+JUL!G17+AGO!G17+SET!G17+OUT!G17+NOV!G17+DEZ!G17</f>
        <v>57501952.606239997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261624751.36264002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37580945.890009999</v>
      </c>
      <c r="G18" s="11">
        <f>JAN!G18+FEV!G18+MAR!G18+ABR!G18+MAI!G18+JUN!G18+JUL!G18+AGO!G18+SET!G18+OUT!G18+NOV!G18+DEZ!G18</f>
        <v>224042359.93963999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384595523.49274004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38041965.976980001</v>
      </c>
      <c r="G19" s="11">
        <f>JAN!G19+FEV!G19+MAR!G19+ABR!G19+MAI!G19+JUN!G19+JUL!G19+AGO!G19+SET!G19+OUT!G19+NOV!G19+DEZ!G19</f>
        <v>346553557.51576006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11463635.36785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40876.738839999998</v>
      </c>
      <c r="G20" s="11">
        <f>JAN!G20+FEV!G20+MAR!G20+ABR!G20+MAI!G20+JUN!G20+JUL!G20+AGO!G20+SET!G20+OUT!G20+NOV!G20+DEZ!G20</f>
        <v>11422758.629009999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715517049.38714004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75994975.163499996</v>
      </c>
      <c r="G21" s="13">
        <f>JAN!G21+FEV!G21+MAR!G21+ABR!G21+MAI!G21+JUN!G21+JUL!G21+AGO!G21+SET!G21+OUT!G21+NOV!G21+DEZ!G21</f>
        <v>639520628.69064999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65886494.565169998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3149021.4361199997</v>
      </c>
      <c r="G22" s="11">
        <f>JAN!G22+FEV!G22+MAR!G22+ABR!G22+MAI!G22+JUN!G22+JUL!G22+AGO!G22+SET!G22+OUT!G22+NOV!G22+DEZ!G22</f>
        <v>62737473.129050002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1189740.4174899999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1622.38445</v>
      </c>
      <c r="G23" s="11">
        <f>JAN!G23+FEV!G23+MAR!G23+ABR!G23+MAI!G23+JUN!G23+JUL!G23+AGO!G23+SET!G23+OUT!G23+NOV!G23+DEZ!G23</f>
        <v>1188118.0330400001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67076234.982659996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3150643.8205699995</v>
      </c>
      <c r="G24" s="13">
        <f>JAN!G24+FEV!G24+MAR!G24+ABR!G24+MAI!G24+JUN!G24+JUL!G24+AGO!G24+SET!G24+OUT!G24+NOV!G24+DEZ!G24</f>
        <v>63925591.162090003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782593284.36980009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79145618.984070003</v>
      </c>
      <c r="G26" s="17">
        <f>JAN!G26+FEV!G26+MAR!G26+ABR!G26+MAI!G26+JUN!G26+JUL!G26+AGO!G26+SET!G26+OUT!G26+NOV!G26+DEZ!G26</f>
        <v>703446219.85273993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12937939.336403999</v>
      </c>
      <c r="C34" s="11">
        <f>JAN!C34+FEV!C34+MAR!C34+ABR!C34+MAI!C34+JUN!C34+JUL!C34+AGO!C34+SET!C34+OUT!C34+NOV!C34+DEZ!C34</f>
        <v>12362919.8103416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1035035.1469123201</v>
      </c>
      <c r="F34" s="11">
        <f>JAN!F34+FEV!F34+MAR!F34+ABR!F34+MAI!F34+JUN!F34+JUL!F34+AGO!F34+SET!F34+OUT!F34+NOV!F34+DEZ!F34</f>
        <v>345011.71563743998</v>
      </c>
      <c r="G34" s="11">
        <f>JAN!G34+FEV!G34+MAR!G34+ABR!G34+MAI!G34+JUN!G34+JUL!G34+AGO!G34+SET!G34+OUT!G34+NOV!G34+DEZ!G34</f>
        <v>345011.71563743998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50409530.986419</v>
      </c>
      <c r="C35" s="11">
        <f>JAN!C35+FEV!C35+MAR!C35+ABR!C35+MAI!C35+JUN!C35+JUL!C35+AGO!C35+SET!C35+OUT!C35+NOV!C35+DEZ!C35</f>
        <v>48169107.387022592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4032762.4789135209</v>
      </c>
      <c r="F35" s="11">
        <f>JAN!F35+FEV!F35+MAR!F35+ABR!F35+MAI!F35+JUN!F35+JUL!F35+AGO!F35+SET!F35+OUT!F35+NOV!F35+DEZ!F35</f>
        <v>1344254.1596378402</v>
      </c>
      <c r="G35" s="11">
        <f>JAN!G35+FEV!G35+MAR!G35+ABR!G35+MAI!G35+JUN!G35+JUL!G35+AGO!G35+SET!G35+OUT!G35+NOV!G35+DEZ!G35</f>
        <v>1344254.1596378402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77974550.441046</v>
      </c>
      <c r="C36" s="11">
        <f>JAN!C36+FEV!C36+MAR!C36+ABR!C36+MAI!C36+JUN!C36+JUL!C36+AGO!C36+SET!C36+OUT!C36+NOV!C36+DEZ!C36</f>
        <v>74509014.865888402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6237964.0352836791</v>
      </c>
      <c r="F36" s="11">
        <f>JAN!F36+FEV!F36+MAR!F36+ABR!F36+MAI!F36+JUN!F36+JUL!F36+AGO!F36+SET!F36+OUT!F36+NOV!F36+DEZ!F36</f>
        <v>2079321.3450945602</v>
      </c>
      <c r="G36" s="11">
        <f>JAN!G36+FEV!G36+MAR!G36+ABR!G36+MAI!G36+JUN!G36+JUL!G36+AGO!G36+SET!G36+OUT!G36+NOV!G36+DEZ!G36</f>
        <v>2079321.3450945602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2570120.6915272498</v>
      </c>
      <c r="C37" s="11">
        <f>JAN!C37+FEV!C37+MAR!C37+ABR!C37+MAI!C37+JUN!C37+JUL!C37+AGO!C37+SET!C37+OUT!C37+NOV!C37+DEZ!C37</f>
        <v>2455893.1052371496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205609.65532218001</v>
      </c>
      <c r="F37" s="11">
        <f>JAN!F37+FEV!F37+MAR!F37+ABR!F37+MAI!F37+JUN!F37+JUL!F37+AGO!F37+SET!F37+OUT!F37+NOV!F37+DEZ!F37</f>
        <v>68536.551774060004</v>
      </c>
      <c r="G37" s="11">
        <f>JAN!G37+FEV!G37+MAR!G37+ABR!G37+MAI!G37+JUN!G37+JUL!G37+AGO!G37+SET!G37+OUT!G37+NOV!G37+DEZ!G37</f>
        <v>68536.551774060004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143892141.45539626</v>
      </c>
      <c r="C38" s="11">
        <f>JAN!C38+FEV!C38+MAR!C38+ABR!C38+MAI!C38+JUN!C38+JUL!C38+AGO!C38+SET!C38+OUT!C38+NOV!C38+DEZ!C38</f>
        <v>137496935.16848972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11511371.316431703</v>
      </c>
      <c r="F38" s="11">
        <f>JAN!F38+FEV!F38+MAR!F38+ABR!F38+MAI!F38+JUN!F38+JUL!F38+AGO!F38+SET!F38+OUT!F38+NOV!F38+DEZ!F38</f>
        <v>3837123.7721439004</v>
      </c>
      <c r="G38" s="11">
        <f>JAN!G38+FEV!G38+MAR!G38+ABR!G38+MAI!G38+JUN!G38+JUL!G38+AGO!G38+SET!G38+OUT!G38+NOV!G38+DEZ!G38</f>
        <v>3837123.7721439004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14115931.454036251</v>
      </c>
      <c r="C39" s="11">
        <f>JAN!C39+FEV!C39+MAR!C39+ABR!C39+MAI!C39+JUN!C39+JUL!C39+AGO!C39+SET!C39+OUT!C39+NOV!C39+DEZ!C39</f>
        <v>13488556.72274575</v>
      </c>
      <c r="D39" s="11">
        <f>JAN!D39+FEV!D39+MAR!D39+ABR!D39+MAI!D39+JUN!D39+JUL!D39+AGO!D39+SET!D39+OUT!D39+NOV!D39+DEZ!D39</f>
        <v>6273747.3129050005</v>
      </c>
      <c r="E39" s="11">
        <f>JAN!E39+FEV!E39+MAR!E39+ABR!E39+MAI!E39+JUN!E39+JUL!E39+AGO!E39+SET!E39+OUT!E39+NOV!E39+DEZ!E39</f>
        <v>1129274.5163229001</v>
      </c>
      <c r="F39" s="11">
        <f>JAN!F39+FEV!F39+MAR!F39+ABR!F39+MAI!F39+JUN!F39+JUL!F39+AGO!F39+SET!F39+OUT!F39+NOV!F39+DEZ!F39</f>
        <v>376424.83877430006</v>
      </c>
      <c r="G39" s="11">
        <f>JAN!G39+FEV!G39+MAR!G39+ABR!G39+MAI!G39+JUN!G39+JUL!G39+AGO!G39+SET!G39+OUT!G39+NOV!G39+DEZ!G39</f>
        <v>376424.83877430006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267326.55743400002</v>
      </c>
      <c r="C40" s="11">
        <f>JAN!C40+FEV!C40+MAR!C40+ABR!C40+MAI!C40+JUN!C40+JUL!C40+AGO!C40+SET!C40+OUT!C40+NOV!C40+DEZ!C40</f>
        <v>255445.37710359998</v>
      </c>
      <c r="D40" s="11">
        <f>JAN!D40+FEV!D40+MAR!D40+ABR!D40+MAI!D40+JUN!D40+JUL!D40+AGO!D40+SET!D40+OUT!D40+NOV!D40+DEZ!D40</f>
        <v>118811.80330400003</v>
      </c>
      <c r="E40" s="11">
        <f>JAN!E40+FEV!E40+MAR!E40+ABR!E40+MAI!E40+JUN!E40+JUL!E40+AGO!E40+SET!E40+OUT!E40+NOV!E40+DEZ!E40</f>
        <v>21386.12459472</v>
      </c>
      <c r="F40" s="11">
        <f>JAN!F40+FEV!F40+MAR!F40+ABR!F40+MAI!F40+JUN!F40+JUL!F40+AGO!F40+SET!F40+OUT!F40+NOV!F40+DEZ!F40</f>
        <v>7128.7081982399995</v>
      </c>
      <c r="G40" s="11">
        <f>JAN!G40+FEV!G40+MAR!G40+ABR!G40+MAI!G40+JUN!G40+JUL!G40+AGO!G40+SET!G40+OUT!G40+NOV!G40+DEZ!G40</f>
        <v>7128.7081982399995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14383258.011470251</v>
      </c>
      <c r="C41" s="13">
        <f>JAN!C41+FEV!C41+MAR!C41+ABR!C41+MAI!C41+JUN!C41+JUL!C41+AGO!C41+SET!C41+OUT!C41+NOV!C41+DEZ!C41</f>
        <v>13744002.099849351</v>
      </c>
      <c r="D41" s="13">
        <f>JAN!D41+FEV!D41+MAR!D41+ABR!D41+MAI!D41+JUN!D41+JUL!D41+AGO!D41+SET!D41+OUT!D41+NOV!D41+DEZ!D41</f>
        <v>6392559.1162089994</v>
      </c>
      <c r="E41" s="13">
        <f>JAN!E41+FEV!E41+MAR!E41+ABR!E41+MAI!E41+JUN!E41+JUL!E41+AGO!E41+SET!E41+OUT!E41+NOV!E41+DEZ!E41</f>
        <v>1150660.6409176202</v>
      </c>
      <c r="F41" s="13">
        <f>JAN!F41+FEV!F41+MAR!F41+ABR!F41+MAI!F41+JUN!F41+JUL!F41+AGO!F41+SET!F41+OUT!F41+NOV!F41+DEZ!F41</f>
        <v>383553.54697253997</v>
      </c>
      <c r="G41" s="13">
        <f>JAN!G41+FEV!G41+MAR!G41+ABR!G41+MAI!G41+JUN!G41+JUL!G41+AGO!G41+SET!G41+OUT!G41+NOV!G41+DEZ!G41</f>
        <v>383553.54697253997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31655079.893373303</v>
      </c>
      <c r="C43" s="11">
        <f>JAN!C43+FEV!C43+MAR!C43+ABR!C43+MAI!C43+JUN!C43+JUL!C43+AGO!C43+SET!C43+OUT!C43+NOV!C43+DEZ!C43</f>
        <v>30248187.453667819</v>
      </c>
      <c r="D43" s="11">
        <f>JAN!D43+FEV!D43+MAR!D43+ABR!D43+MAI!D43+JUN!D43+JUL!D43+AGO!D43+SET!D43+OUT!D43+NOV!D43+DEZ!D43</f>
        <v>1278511.8232418003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126620319.5734932</v>
      </c>
      <c r="C45" s="17">
        <f>JAN!C45+FEV!C45+MAR!C45+ABR!C45+MAI!C45+JUN!C45+JUL!C45+AGO!C45+SET!C45+OUT!C45+NOV!C45+DEZ!C45</f>
        <v>120992749.81467126</v>
      </c>
      <c r="D45" s="17">
        <f>JAN!D45+FEV!D45+MAR!D45+ABR!D45+MAI!D45+JUN!D45+JUL!D45+AGO!D45+SET!D45+OUT!D45+NOV!D45+DEZ!D45</f>
        <v>5114047.2929672012</v>
      </c>
      <c r="E45" s="17">
        <f>JAN!E45+FEV!E45+MAR!E45+ABR!E45+MAI!E45+JUN!E45+JUL!E45+AGO!E45+SET!E45+OUT!E45+NOV!E45+DEZ!E45</f>
        <v>12662031.957349321</v>
      </c>
      <c r="F45" s="17">
        <f>JAN!F45+FEV!F45+MAR!F45+ABR!F45+MAI!F45+JUN!F45+JUL!F45+AGO!F45+SET!F45+OUT!F45+NOV!F45+DEZ!F45</f>
        <v>4220677.3191164406</v>
      </c>
      <c r="G45" s="17">
        <f>JAN!G45+FEV!G45+MAR!G45+ABR!G45+MAI!G45+JUN!G45+JUL!G45+AGO!G45+SET!G45+OUT!G45+NOV!G45+DEZ!G45</f>
        <v>4220677.3191164406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20/09/25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9158061.5516903009</v>
      </c>
    </row>
    <row r="52" spans="1:3" ht="15.75" x14ac:dyDescent="0.25">
      <c r="A52" s="16" t="s">
        <v>60</v>
      </c>
      <c r="B52" s="37">
        <f>SET!F119</f>
        <v>7831797.0231774505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2025-10-09T13:18:09Z</cp:lastPrinted>
  <dcterms:created xsi:type="dcterms:W3CDTF">2005-03-24T13:45:42Z</dcterms:created>
  <dcterms:modified xsi:type="dcterms:W3CDTF">2025-10-09T13:20:35Z</dcterms:modified>
</cp:coreProperties>
</file>