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5\"/>
    </mc:Choice>
  </mc:AlternateContent>
  <xr:revisionPtr revIDLastSave="0" documentId="13_ncr:1_{6091E711-2081-4B2C-9188-B28AC48FA1EA}" xr6:coauthVersionLast="47" xr6:coauthVersionMax="47" xr10:uidLastSave="{00000000-0000-0000-0000-000000000000}"/>
  <bookViews>
    <workbookView xWindow="-120" yWindow="-120" windowWidth="20730" windowHeight="11040" tabRatio="845" activeTab="10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r:id="rId5"/>
    <sheet name="JUN" sheetId="34" r:id="rId6"/>
    <sheet name="JUL" sheetId="43" r:id="rId7"/>
    <sheet name="AGO" sheetId="36" r:id="rId8"/>
    <sheet name="SET" sheetId="37" r:id="rId9"/>
    <sheet name="OUT" sheetId="41" r:id="rId10"/>
    <sheet name="NOV" sheetId="39" r:id="rId11"/>
    <sheet name="DEZ" sheetId="38" state="hidden" r:id="rId12"/>
    <sheet name="2025 Acumulado" sheetId="27" r:id="rId13"/>
  </sheets>
  <externalReferences>
    <externalReference r:id="rId14"/>
  </externalReferences>
  <definedNames>
    <definedName name="_xlnm.Print_Area" localSheetId="3">ABR!$A$1:$G$48</definedName>
    <definedName name="_xlnm.Print_Area" localSheetId="7">AGO!$A$1:$G$48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JUL!$A$1:$H$74</definedName>
    <definedName name="_xlnm.Print_Area" localSheetId="5">JUN!$A$2:$G$49</definedName>
    <definedName name="_xlnm.Print_Area" localSheetId="4">MAI!$A$1:$G$48</definedName>
    <definedName name="_xlnm.Print_Area" localSheetId="2">MAR!$A$1:$G$48</definedName>
    <definedName name="_xlnm.Print_Area" localSheetId="10">NOV!$A$1:$G$48</definedName>
    <definedName name="_xlnm.Print_Area" localSheetId="9">OUT!$A$1:$G$48</definedName>
    <definedName name="_xlnm.Print_Area" localSheetId="8">SET!$A$1:$G$124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6" i="37" l="1"/>
  <c r="E115" i="37"/>
  <c r="E113" i="37"/>
  <c r="E112" i="37"/>
  <c r="E111" i="37"/>
  <c r="E110" i="37"/>
  <c r="D119" i="37"/>
  <c r="D116" i="37"/>
  <c r="D115" i="37"/>
  <c r="D111" i="37"/>
  <c r="D112" i="37"/>
  <c r="D113" i="37"/>
  <c r="D110" i="37"/>
  <c r="F115" i="37"/>
  <c r="F116" i="37"/>
  <c r="F111" i="37"/>
  <c r="F112" i="37"/>
  <c r="F113" i="37"/>
  <c r="F110" i="37"/>
  <c r="E117" i="37"/>
  <c r="E114" i="37"/>
  <c r="E119" i="37" s="1"/>
  <c r="D117" i="37"/>
  <c r="F117" i="37" s="1"/>
  <c r="D114" i="37"/>
  <c r="F114" i="37" s="1"/>
  <c r="F119" i="37" s="1"/>
  <c r="H69" i="43" l="1"/>
  <c r="G69" i="43"/>
  <c r="F69" i="43"/>
  <c r="E69" i="43"/>
  <c r="D69" i="43"/>
  <c r="C69" i="43"/>
  <c r="B69" i="43"/>
  <c r="H68" i="43"/>
  <c r="G68" i="43"/>
  <c r="F68" i="43"/>
  <c r="E68" i="43"/>
  <c r="D68" i="43"/>
  <c r="C68" i="43"/>
  <c r="B68" i="43"/>
  <c r="H65" i="43"/>
  <c r="G65" i="43"/>
  <c r="F65" i="43"/>
  <c r="E65" i="43"/>
  <c r="D65" i="43"/>
  <c r="C65" i="43"/>
  <c r="B65" i="43"/>
  <c r="G41" i="14" l="1"/>
  <c r="D41" i="14"/>
  <c r="B41" i="14"/>
  <c r="G26" i="14"/>
  <c r="G24" i="14"/>
  <c r="G17" i="14"/>
  <c r="G21" i="14"/>
  <c r="F21" i="14"/>
  <c r="B21" i="14"/>
  <c r="B41" i="38"/>
  <c r="C41" i="38"/>
  <c r="G40" i="41"/>
  <c r="E40" i="41"/>
  <c r="C40" i="41"/>
  <c r="F36" i="41"/>
  <c r="C36" i="41"/>
  <c r="F34" i="41"/>
  <c r="C34" i="41"/>
  <c r="D40" i="39"/>
  <c r="B37" i="39"/>
  <c r="G36" i="39"/>
  <c r="F36" i="39"/>
  <c r="E36" i="39"/>
  <c r="E35" i="39"/>
  <c r="C35" i="39"/>
  <c r="B35" i="39"/>
  <c r="G34" i="39"/>
  <c r="G40" i="38"/>
  <c r="F40" i="38"/>
  <c r="E40" i="38"/>
  <c r="D40" i="38"/>
  <c r="C40" i="38"/>
  <c r="B40" i="38"/>
  <c r="G39" i="38"/>
  <c r="G41" i="38" s="1"/>
  <c r="F39" i="38"/>
  <c r="F41" i="38" s="1"/>
  <c r="E39" i="38"/>
  <c r="E41" i="38" s="1"/>
  <c r="D39" i="38"/>
  <c r="D41" i="38" s="1"/>
  <c r="C39" i="38"/>
  <c r="B39" i="38"/>
  <c r="G37" i="38"/>
  <c r="F37" i="38"/>
  <c r="E37" i="38"/>
  <c r="C37" i="38"/>
  <c r="B37" i="38"/>
  <c r="G36" i="38"/>
  <c r="F36" i="38"/>
  <c r="E36" i="38"/>
  <c r="C36" i="38"/>
  <c r="B36" i="38"/>
  <c r="G35" i="38"/>
  <c r="F35" i="38"/>
  <c r="E35" i="38"/>
  <c r="C35" i="38"/>
  <c r="B35" i="38"/>
  <c r="G34" i="38"/>
  <c r="G38" i="38" s="1"/>
  <c r="G45" i="38" s="1"/>
  <c r="F34" i="38"/>
  <c r="F38" i="38" s="1"/>
  <c r="F45" i="38" s="1"/>
  <c r="E34" i="38"/>
  <c r="E38" i="38" s="1"/>
  <c r="E45" i="38" s="1"/>
  <c r="C34" i="38"/>
  <c r="C38" i="38" s="1"/>
  <c r="B34" i="38"/>
  <c r="B38" i="38" s="1"/>
  <c r="F24" i="30"/>
  <c r="E24" i="30"/>
  <c r="D24" i="30"/>
  <c r="C24" i="30"/>
  <c r="B24" i="30"/>
  <c r="G23" i="30"/>
  <c r="G22" i="30"/>
  <c r="F21" i="30"/>
  <c r="E21" i="30"/>
  <c r="D21" i="30"/>
  <c r="C21" i="30"/>
  <c r="B21" i="30"/>
  <c r="G20" i="30"/>
  <c r="G19" i="30"/>
  <c r="G18" i="30"/>
  <c r="G17" i="30"/>
  <c r="F24" i="31"/>
  <c r="E24" i="31"/>
  <c r="D24" i="31"/>
  <c r="C24" i="31"/>
  <c r="B24" i="31"/>
  <c r="G23" i="31"/>
  <c r="G22" i="31"/>
  <c r="F21" i="31"/>
  <c r="E21" i="31"/>
  <c r="D21" i="31"/>
  <c r="C21" i="31"/>
  <c r="B21" i="31"/>
  <c r="G20" i="31"/>
  <c r="G19" i="31"/>
  <c r="G18" i="31"/>
  <c r="G17" i="31"/>
  <c r="F24" i="32"/>
  <c r="E24" i="32"/>
  <c r="D24" i="32"/>
  <c r="C24" i="32"/>
  <c r="B24" i="32"/>
  <c r="G23" i="32"/>
  <c r="G22" i="32"/>
  <c r="F21" i="32"/>
  <c r="E21" i="32"/>
  <c r="D21" i="32"/>
  <c r="C21" i="32"/>
  <c r="B21" i="32"/>
  <c r="G20" i="32"/>
  <c r="G19" i="32"/>
  <c r="G18" i="32"/>
  <c r="G17" i="32"/>
  <c r="F24" i="33"/>
  <c r="E24" i="33"/>
  <c r="D24" i="33"/>
  <c r="C24" i="33"/>
  <c r="B24" i="33"/>
  <c r="G23" i="33"/>
  <c r="G22" i="33"/>
  <c r="F21" i="33"/>
  <c r="E21" i="33"/>
  <c r="D21" i="33"/>
  <c r="C21" i="33"/>
  <c r="B21" i="33"/>
  <c r="G20" i="33"/>
  <c r="G19" i="33"/>
  <c r="G18" i="33"/>
  <c r="G17" i="33"/>
  <c r="F24" i="34"/>
  <c r="E24" i="34"/>
  <c r="D24" i="34"/>
  <c r="C24" i="34"/>
  <c r="B24" i="34"/>
  <c r="G23" i="34"/>
  <c r="G22" i="34"/>
  <c r="F21" i="34"/>
  <c r="E21" i="34"/>
  <c r="D21" i="34"/>
  <c r="C21" i="34"/>
  <c r="B21" i="34"/>
  <c r="G20" i="34"/>
  <c r="G19" i="34"/>
  <c r="G18" i="34"/>
  <c r="G17" i="34"/>
  <c r="F24" i="43"/>
  <c r="E24" i="43"/>
  <c r="D24" i="43"/>
  <c r="C24" i="43"/>
  <c r="B24" i="43"/>
  <c r="G23" i="43"/>
  <c r="G22" i="43"/>
  <c r="F21" i="43"/>
  <c r="E21" i="43"/>
  <c r="D21" i="43"/>
  <c r="C21" i="43"/>
  <c r="B21" i="43"/>
  <c r="G20" i="43"/>
  <c r="G19" i="43"/>
  <c r="G18" i="43"/>
  <c r="G17" i="43"/>
  <c r="F24" i="36"/>
  <c r="E24" i="36"/>
  <c r="D24" i="36"/>
  <c r="C24" i="36"/>
  <c r="B24" i="36"/>
  <c r="G23" i="36"/>
  <c r="G22" i="36"/>
  <c r="F21" i="36"/>
  <c r="E21" i="36"/>
  <c r="D21" i="36"/>
  <c r="C21" i="36"/>
  <c r="B21" i="36"/>
  <c r="G20" i="36"/>
  <c r="G19" i="36"/>
  <c r="G18" i="36"/>
  <c r="G17" i="36"/>
  <c r="F24" i="37"/>
  <c r="E24" i="37"/>
  <c r="D24" i="37"/>
  <c r="C24" i="37"/>
  <c r="B24" i="37"/>
  <c r="G23" i="37"/>
  <c r="G22" i="37"/>
  <c r="F21" i="37"/>
  <c r="E21" i="37"/>
  <c r="D21" i="37"/>
  <c r="C21" i="37"/>
  <c r="B21" i="37"/>
  <c r="G20" i="37"/>
  <c r="G19" i="37"/>
  <c r="G18" i="37"/>
  <c r="G17" i="37"/>
  <c r="F24" i="41"/>
  <c r="E24" i="41"/>
  <c r="D24" i="41"/>
  <c r="C24" i="41"/>
  <c r="B24" i="41"/>
  <c r="G23" i="41"/>
  <c r="F40" i="41" s="1"/>
  <c r="G22" i="41"/>
  <c r="G24" i="41" s="1"/>
  <c r="B41" i="41" s="1"/>
  <c r="F21" i="41"/>
  <c r="E21" i="41"/>
  <c r="D21" i="41"/>
  <c r="C21" i="41"/>
  <c r="B21" i="41"/>
  <c r="G20" i="41"/>
  <c r="F37" i="41" s="1"/>
  <c r="G19" i="41"/>
  <c r="G36" i="41" s="1"/>
  <c r="G18" i="41"/>
  <c r="F35" i="41" s="1"/>
  <c r="G17" i="41"/>
  <c r="F24" i="39"/>
  <c r="E24" i="39"/>
  <c r="D24" i="39"/>
  <c r="C24" i="39"/>
  <c r="B24" i="39"/>
  <c r="G23" i="39"/>
  <c r="C40" i="39" s="1"/>
  <c r="G22" i="39"/>
  <c r="G24" i="39" s="1"/>
  <c r="B41" i="39" s="1"/>
  <c r="F21" i="39"/>
  <c r="E21" i="39"/>
  <c r="D21" i="39"/>
  <c r="C21" i="39"/>
  <c r="B21" i="39"/>
  <c r="G20" i="39"/>
  <c r="G37" i="39" s="1"/>
  <c r="G19" i="39"/>
  <c r="C36" i="39" s="1"/>
  <c r="G18" i="39"/>
  <c r="G35" i="39" s="1"/>
  <c r="G17" i="39"/>
  <c r="G21" i="39" s="1"/>
  <c r="F24" i="38"/>
  <c r="E24" i="38"/>
  <c r="D24" i="38"/>
  <c r="C24" i="38"/>
  <c r="B24" i="38"/>
  <c r="G23" i="38"/>
  <c r="G22" i="38"/>
  <c r="G24" i="38" s="1"/>
  <c r="F21" i="38"/>
  <c r="E21" i="38"/>
  <c r="D21" i="38"/>
  <c r="C21" i="38"/>
  <c r="B21" i="38"/>
  <c r="G20" i="38"/>
  <c r="G19" i="38"/>
  <c r="G18" i="38"/>
  <c r="G17" i="38"/>
  <c r="G21" i="38" s="1"/>
  <c r="F24" i="14"/>
  <c r="E24" i="14"/>
  <c r="D24" i="14"/>
  <c r="C24" i="14"/>
  <c r="B24" i="14"/>
  <c r="G23" i="14"/>
  <c r="G22" i="14"/>
  <c r="E21" i="14"/>
  <c r="D21" i="14"/>
  <c r="C21" i="14"/>
  <c r="G20" i="14"/>
  <c r="G19" i="14"/>
  <c r="G18" i="14"/>
  <c r="F40" i="39" l="1"/>
  <c r="C39" i="39"/>
  <c r="C41" i="39" s="1"/>
  <c r="G40" i="39"/>
  <c r="B39" i="39"/>
  <c r="E39" i="39"/>
  <c r="E41" i="39" s="1"/>
  <c r="G39" i="39"/>
  <c r="G41" i="39" s="1"/>
  <c r="F39" i="39"/>
  <c r="F41" i="39" s="1"/>
  <c r="B40" i="39"/>
  <c r="E40" i="39"/>
  <c r="D39" i="39"/>
  <c r="D41" i="39" s="1"/>
  <c r="G38" i="39"/>
  <c r="B34" i="39"/>
  <c r="F35" i="39"/>
  <c r="C37" i="39"/>
  <c r="C34" i="39"/>
  <c r="E37" i="39"/>
  <c r="E34" i="39"/>
  <c r="E38" i="39" s="1"/>
  <c r="B36" i="39"/>
  <c r="F37" i="39"/>
  <c r="F34" i="39"/>
  <c r="F38" i="39" s="1"/>
  <c r="C39" i="41"/>
  <c r="C41" i="41" s="1"/>
  <c r="E39" i="41"/>
  <c r="E41" i="41" s="1"/>
  <c r="G39" i="41"/>
  <c r="G41" i="41" s="1"/>
  <c r="B39" i="41"/>
  <c r="D39" i="41"/>
  <c r="F39" i="41"/>
  <c r="F41" i="41" s="1"/>
  <c r="B40" i="41"/>
  <c r="D40" i="41"/>
  <c r="F38" i="41"/>
  <c r="B35" i="41"/>
  <c r="E35" i="41"/>
  <c r="G35" i="41"/>
  <c r="B37" i="41"/>
  <c r="E37" i="41"/>
  <c r="G37" i="41"/>
  <c r="G21" i="41"/>
  <c r="B34" i="41"/>
  <c r="E34" i="41"/>
  <c r="G34" i="41"/>
  <c r="G38" i="41" s="1"/>
  <c r="G45" i="41" s="1"/>
  <c r="C35" i="41"/>
  <c r="C38" i="41" s="1"/>
  <c r="C43" i="41" s="1"/>
  <c r="C45" i="41" s="1"/>
  <c r="B36" i="41"/>
  <c r="E36" i="41"/>
  <c r="C37" i="41"/>
  <c r="G24" i="37"/>
  <c r="B41" i="37" s="1"/>
  <c r="G39" i="37"/>
  <c r="F39" i="37"/>
  <c r="E39" i="37"/>
  <c r="D39" i="37"/>
  <c r="C39" i="37"/>
  <c r="B39" i="37"/>
  <c r="G40" i="37"/>
  <c r="F40" i="37"/>
  <c r="E40" i="37"/>
  <c r="D40" i="37"/>
  <c r="C40" i="37"/>
  <c r="B40" i="37"/>
  <c r="G21" i="37"/>
  <c r="G34" i="37"/>
  <c r="F34" i="37"/>
  <c r="E34" i="37"/>
  <c r="C34" i="37"/>
  <c r="B34" i="37"/>
  <c r="G35" i="37"/>
  <c r="F35" i="37"/>
  <c r="E35" i="37"/>
  <c r="C35" i="37"/>
  <c r="B35" i="37"/>
  <c r="G36" i="37"/>
  <c r="F36" i="37"/>
  <c r="E36" i="37"/>
  <c r="C36" i="37"/>
  <c r="B36" i="37"/>
  <c r="G37" i="37"/>
  <c r="F37" i="37"/>
  <c r="E37" i="37"/>
  <c r="C37" i="37"/>
  <c r="B37" i="37"/>
  <c r="G24" i="36"/>
  <c r="B41" i="36" s="1"/>
  <c r="G39" i="36"/>
  <c r="F39" i="36"/>
  <c r="E39" i="36"/>
  <c r="D39" i="36"/>
  <c r="C39" i="36"/>
  <c r="B39" i="36"/>
  <c r="G40" i="36"/>
  <c r="F40" i="36"/>
  <c r="E40" i="36"/>
  <c r="D40" i="36"/>
  <c r="C40" i="36"/>
  <c r="B40" i="36"/>
  <c r="G21" i="36"/>
  <c r="G34" i="36"/>
  <c r="F34" i="36"/>
  <c r="E34" i="36"/>
  <c r="C34" i="36"/>
  <c r="B34" i="36"/>
  <c r="G35" i="36"/>
  <c r="F35" i="36"/>
  <c r="E35" i="36"/>
  <c r="C35" i="36"/>
  <c r="B35" i="36"/>
  <c r="G36" i="36"/>
  <c r="F36" i="36"/>
  <c r="E36" i="36"/>
  <c r="C36" i="36"/>
  <c r="B36" i="36"/>
  <c r="G37" i="36"/>
  <c r="F37" i="36"/>
  <c r="E37" i="36"/>
  <c r="C37" i="36"/>
  <c r="B37" i="36"/>
  <c r="G24" i="43"/>
  <c r="B41" i="43" s="1"/>
  <c r="G39" i="43"/>
  <c r="F39" i="43"/>
  <c r="E39" i="43"/>
  <c r="D39" i="43"/>
  <c r="C39" i="43"/>
  <c r="B39" i="43"/>
  <c r="G40" i="43"/>
  <c r="F40" i="43"/>
  <c r="E40" i="43"/>
  <c r="D40" i="43"/>
  <c r="C40" i="43"/>
  <c r="B40" i="43"/>
  <c r="G21" i="43"/>
  <c r="G34" i="43"/>
  <c r="F34" i="43"/>
  <c r="E34" i="43"/>
  <c r="C34" i="43"/>
  <c r="B34" i="43"/>
  <c r="G35" i="43"/>
  <c r="F35" i="43"/>
  <c r="E35" i="43"/>
  <c r="C35" i="43"/>
  <c r="B35" i="43"/>
  <c r="G36" i="43"/>
  <c r="F36" i="43"/>
  <c r="E36" i="43"/>
  <c r="C36" i="43"/>
  <c r="B36" i="43"/>
  <c r="G37" i="43"/>
  <c r="F37" i="43"/>
  <c r="E37" i="43"/>
  <c r="C37" i="43"/>
  <c r="B37" i="43"/>
  <c r="G24" i="34"/>
  <c r="B41" i="34" s="1"/>
  <c r="G39" i="34"/>
  <c r="F39" i="34"/>
  <c r="E39" i="34"/>
  <c r="D39" i="34"/>
  <c r="C39" i="34"/>
  <c r="B39" i="34"/>
  <c r="G40" i="34"/>
  <c r="F40" i="34"/>
  <c r="E40" i="34"/>
  <c r="D40" i="34"/>
  <c r="C40" i="34"/>
  <c r="B40" i="34"/>
  <c r="G21" i="34"/>
  <c r="G34" i="34"/>
  <c r="F34" i="34"/>
  <c r="E34" i="34"/>
  <c r="C34" i="34"/>
  <c r="B34" i="34"/>
  <c r="G35" i="34"/>
  <c r="F35" i="34"/>
  <c r="E35" i="34"/>
  <c r="C35" i="34"/>
  <c r="B35" i="34"/>
  <c r="G36" i="34"/>
  <c r="F36" i="34"/>
  <c r="E36" i="34"/>
  <c r="C36" i="34"/>
  <c r="B36" i="34"/>
  <c r="G37" i="34"/>
  <c r="F37" i="34"/>
  <c r="E37" i="34"/>
  <c r="C37" i="34"/>
  <c r="B37" i="34"/>
  <c r="G24" i="33"/>
  <c r="B41" i="33" s="1"/>
  <c r="G39" i="33"/>
  <c r="F39" i="33"/>
  <c r="E39" i="33"/>
  <c r="D39" i="33"/>
  <c r="C39" i="33"/>
  <c r="B39" i="33"/>
  <c r="G40" i="33"/>
  <c r="F40" i="33"/>
  <c r="E40" i="33"/>
  <c r="D40" i="33"/>
  <c r="C40" i="33"/>
  <c r="B40" i="33"/>
  <c r="G21" i="33"/>
  <c r="G34" i="33"/>
  <c r="F34" i="33"/>
  <c r="E34" i="33"/>
  <c r="C34" i="33"/>
  <c r="B34" i="33"/>
  <c r="G35" i="33"/>
  <c r="F35" i="33"/>
  <c r="E35" i="33"/>
  <c r="C35" i="33"/>
  <c r="B35" i="33"/>
  <c r="G36" i="33"/>
  <c r="F36" i="33"/>
  <c r="E36" i="33"/>
  <c r="C36" i="33"/>
  <c r="B36" i="33"/>
  <c r="G37" i="33"/>
  <c r="F37" i="33"/>
  <c r="E37" i="33"/>
  <c r="C37" i="33"/>
  <c r="B37" i="33"/>
  <c r="G24" i="32"/>
  <c r="B41" i="32" s="1"/>
  <c r="G39" i="32"/>
  <c r="F39" i="32"/>
  <c r="E39" i="32"/>
  <c r="D39" i="32"/>
  <c r="C39" i="32"/>
  <c r="B39" i="32"/>
  <c r="G40" i="32"/>
  <c r="F40" i="32"/>
  <c r="E40" i="32"/>
  <c r="D40" i="32"/>
  <c r="C40" i="32"/>
  <c r="B40" i="32"/>
  <c r="G21" i="32"/>
  <c r="G34" i="32"/>
  <c r="F34" i="32"/>
  <c r="E34" i="32"/>
  <c r="C34" i="32"/>
  <c r="B34" i="32"/>
  <c r="G35" i="32"/>
  <c r="F35" i="32"/>
  <c r="E35" i="32"/>
  <c r="C35" i="32"/>
  <c r="B35" i="32"/>
  <c r="G36" i="32"/>
  <c r="F36" i="32"/>
  <c r="E36" i="32"/>
  <c r="C36" i="32"/>
  <c r="B36" i="32"/>
  <c r="G37" i="32"/>
  <c r="F37" i="32"/>
  <c r="E37" i="32"/>
  <c r="C37" i="32"/>
  <c r="B37" i="32"/>
  <c r="G24" i="31"/>
  <c r="B41" i="31" s="1"/>
  <c r="G39" i="31"/>
  <c r="F39" i="31"/>
  <c r="E39" i="31"/>
  <c r="D39" i="31"/>
  <c r="C39" i="31"/>
  <c r="B39" i="31"/>
  <c r="G40" i="31"/>
  <c r="F40" i="31"/>
  <c r="E40" i="31"/>
  <c r="D40" i="31"/>
  <c r="C40" i="31"/>
  <c r="B40" i="31"/>
  <c r="G21" i="31"/>
  <c r="G34" i="31"/>
  <c r="F34" i="31"/>
  <c r="E34" i="31"/>
  <c r="C34" i="31"/>
  <c r="B34" i="31"/>
  <c r="G35" i="31"/>
  <c r="F35" i="31"/>
  <c r="E35" i="31"/>
  <c r="C35" i="31"/>
  <c r="B35" i="31"/>
  <c r="G36" i="31"/>
  <c r="F36" i="31"/>
  <c r="E36" i="31"/>
  <c r="C36" i="31"/>
  <c r="B36" i="31"/>
  <c r="G37" i="31"/>
  <c r="F37" i="31"/>
  <c r="E37" i="31"/>
  <c r="C37" i="31"/>
  <c r="B37" i="31"/>
  <c r="G24" i="30"/>
  <c r="B41" i="30" s="1"/>
  <c r="G39" i="30"/>
  <c r="F39" i="30"/>
  <c r="E39" i="30"/>
  <c r="D39" i="30"/>
  <c r="C39" i="30"/>
  <c r="B39" i="30"/>
  <c r="G40" i="30"/>
  <c r="F40" i="30"/>
  <c r="E40" i="30"/>
  <c r="D40" i="30"/>
  <c r="C40" i="30"/>
  <c r="B40" i="30"/>
  <c r="G21" i="30"/>
  <c r="G34" i="30"/>
  <c r="F34" i="30"/>
  <c r="E34" i="30"/>
  <c r="C34" i="30"/>
  <c r="B34" i="30"/>
  <c r="G35" i="30"/>
  <c r="F35" i="30"/>
  <c r="E35" i="30"/>
  <c r="C35" i="30"/>
  <c r="B35" i="30"/>
  <c r="G36" i="30"/>
  <c r="F36" i="30"/>
  <c r="E36" i="30"/>
  <c r="C36" i="30"/>
  <c r="B36" i="30"/>
  <c r="G37" i="30"/>
  <c r="F37" i="30"/>
  <c r="E37" i="30"/>
  <c r="C37" i="30"/>
  <c r="B37" i="30"/>
  <c r="G39" i="14"/>
  <c r="F39" i="14"/>
  <c r="E39" i="14"/>
  <c r="D39" i="14"/>
  <c r="C39" i="14"/>
  <c r="B39" i="14"/>
  <c r="G40" i="14"/>
  <c r="F40" i="14"/>
  <c r="E40" i="14"/>
  <c r="D40" i="14"/>
  <c r="C40" i="14"/>
  <c r="B40" i="14"/>
  <c r="G34" i="14"/>
  <c r="F34" i="14"/>
  <c r="E34" i="14"/>
  <c r="C34" i="14"/>
  <c r="B34" i="14"/>
  <c r="G35" i="14"/>
  <c r="F35" i="14"/>
  <c r="E35" i="14"/>
  <c r="C35" i="14"/>
  <c r="B35" i="14"/>
  <c r="G36" i="14"/>
  <c r="F36" i="14"/>
  <c r="E36" i="14"/>
  <c r="C36" i="14"/>
  <c r="B36" i="14"/>
  <c r="G37" i="14"/>
  <c r="F37" i="14"/>
  <c r="E37" i="14"/>
  <c r="C37" i="14"/>
  <c r="B37" i="14"/>
  <c r="B43" i="38"/>
  <c r="B45" i="38" s="1"/>
  <c r="C43" i="38"/>
  <c r="C45" i="38" s="1"/>
  <c r="D43" i="38"/>
  <c r="D45" i="38" s="1"/>
  <c r="D43" i="39"/>
  <c r="D45" i="39" s="1"/>
  <c r="B26" i="14"/>
  <c r="C26" i="14"/>
  <c r="D26" i="14"/>
  <c r="E26" i="14"/>
  <c r="F26" i="14"/>
  <c r="G26" i="38"/>
  <c r="B26" i="38"/>
  <c r="C26" i="38"/>
  <c r="D26" i="38"/>
  <c r="E26" i="38"/>
  <c r="F26" i="38"/>
  <c r="G26" i="39"/>
  <c r="B26" i="39"/>
  <c r="C26" i="39"/>
  <c r="D26" i="39"/>
  <c r="E26" i="39"/>
  <c r="F26" i="39"/>
  <c r="G26" i="41"/>
  <c r="B26" i="41"/>
  <c r="C26" i="41"/>
  <c r="D26" i="41"/>
  <c r="E26" i="41"/>
  <c r="F26" i="41"/>
  <c r="G26" i="37"/>
  <c r="B26" i="37"/>
  <c r="C26" i="37"/>
  <c r="D26" i="37"/>
  <c r="E26" i="37"/>
  <c r="F26" i="37"/>
  <c r="G26" i="36"/>
  <c r="B26" i="36"/>
  <c r="C26" i="36"/>
  <c r="D26" i="36"/>
  <c r="E26" i="36"/>
  <c r="F26" i="36"/>
  <c r="G26" i="43"/>
  <c r="B26" i="43"/>
  <c r="C26" i="43"/>
  <c r="D26" i="43"/>
  <c r="E26" i="43"/>
  <c r="F26" i="43"/>
  <c r="G26" i="34"/>
  <c r="B26" i="34"/>
  <c r="C26" i="34"/>
  <c r="D26" i="34"/>
  <c r="E26" i="34"/>
  <c r="F26" i="34"/>
  <c r="G26" i="33"/>
  <c r="B26" i="33"/>
  <c r="C26" i="33"/>
  <c r="D26" i="33"/>
  <c r="E26" i="33"/>
  <c r="F26" i="33"/>
  <c r="G26" i="32"/>
  <c r="B26" i="32"/>
  <c r="C26" i="32"/>
  <c r="D26" i="32"/>
  <c r="E26" i="32"/>
  <c r="F26" i="32"/>
  <c r="G26" i="31"/>
  <c r="B26" i="31"/>
  <c r="C26" i="31"/>
  <c r="D26" i="31"/>
  <c r="E26" i="31"/>
  <c r="F26" i="31"/>
  <c r="G26" i="30"/>
  <c r="B26" i="30"/>
  <c r="C26" i="30"/>
  <c r="D26" i="30"/>
  <c r="E26" i="30"/>
  <c r="F26" i="30"/>
  <c r="F45" i="39" l="1"/>
  <c r="G45" i="39"/>
  <c r="E45" i="39"/>
  <c r="C38" i="39"/>
  <c r="C43" i="39" s="1"/>
  <c r="C45" i="39" s="1"/>
  <c r="B38" i="39"/>
  <c r="B43" i="39" s="1"/>
  <c r="B45" i="39" s="1"/>
  <c r="F45" i="41"/>
  <c r="D41" i="41"/>
  <c r="D43" i="41" s="1"/>
  <c r="D45" i="41" s="1"/>
  <c r="B38" i="41"/>
  <c r="B43" i="41" s="1"/>
  <c r="B45" i="41" s="1"/>
  <c r="E38" i="41"/>
  <c r="E45" i="41" s="1"/>
  <c r="C41" i="37"/>
  <c r="D41" i="37"/>
  <c r="D43" i="37" s="1"/>
  <c r="D45" i="37" s="1"/>
  <c r="E41" i="37"/>
  <c r="F41" i="37"/>
  <c r="G41" i="37"/>
  <c r="B38" i="37"/>
  <c r="B43" i="37" s="1"/>
  <c r="B45" i="37" s="1"/>
  <c r="C38" i="37"/>
  <c r="C43" i="37" s="1"/>
  <c r="C45" i="37" s="1"/>
  <c r="E38" i="37"/>
  <c r="E45" i="37" s="1"/>
  <c r="F38" i="37"/>
  <c r="F45" i="37" s="1"/>
  <c r="G38" i="37"/>
  <c r="G45" i="37" s="1"/>
  <c r="C41" i="36"/>
  <c r="D41" i="36"/>
  <c r="D43" i="36" s="1"/>
  <c r="D45" i="36" s="1"/>
  <c r="E41" i="36"/>
  <c r="F41" i="36"/>
  <c r="G41" i="36"/>
  <c r="B38" i="36"/>
  <c r="B43" i="36" s="1"/>
  <c r="B45" i="36" s="1"/>
  <c r="C38" i="36"/>
  <c r="C43" i="36" s="1"/>
  <c r="C45" i="36" s="1"/>
  <c r="E38" i="36"/>
  <c r="E45" i="36" s="1"/>
  <c r="F38" i="36"/>
  <c r="F45" i="36" s="1"/>
  <c r="G38" i="36"/>
  <c r="G45" i="36" s="1"/>
  <c r="C41" i="43"/>
  <c r="D41" i="43"/>
  <c r="D43" i="43" s="1"/>
  <c r="D45" i="43" s="1"/>
  <c r="E41" i="43"/>
  <c r="F41" i="43"/>
  <c r="G41" i="43"/>
  <c r="B38" i="43"/>
  <c r="B43" i="43" s="1"/>
  <c r="B45" i="43" s="1"/>
  <c r="C38" i="43"/>
  <c r="C43" i="43" s="1"/>
  <c r="C45" i="43" s="1"/>
  <c r="E38" i="43"/>
  <c r="E45" i="43" s="1"/>
  <c r="F38" i="43"/>
  <c r="F45" i="43" s="1"/>
  <c r="G38" i="43"/>
  <c r="G45" i="43" s="1"/>
  <c r="C41" i="34"/>
  <c r="D41" i="34"/>
  <c r="D43" i="34" s="1"/>
  <c r="D45" i="34" s="1"/>
  <c r="E41" i="34"/>
  <c r="F41" i="34"/>
  <c r="G41" i="34"/>
  <c r="B38" i="34"/>
  <c r="B43" i="34" s="1"/>
  <c r="B45" i="34" s="1"/>
  <c r="C38" i="34"/>
  <c r="C43" i="34" s="1"/>
  <c r="C45" i="34" s="1"/>
  <c r="E38" i="34"/>
  <c r="E45" i="34" s="1"/>
  <c r="F38" i="34"/>
  <c r="F45" i="34" s="1"/>
  <c r="G38" i="34"/>
  <c r="G45" i="34" s="1"/>
  <c r="C41" i="33"/>
  <c r="D41" i="33"/>
  <c r="D43" i="33" s="1"/>
  <c r="D45" i="33" s="1"/>
  <c r="E41" i="33"/>
  <c r="F41" i="33"/>
  <c r="G41" i="33"/>
  <c r="B38" i="33"/>
  <c r="B43" i="33" s="1"/>
  <c r="B45" i="33" s="1"/>
  <c r="C38" i="33"/>
  <c r="C43" i="33" s="1"/>
  <c r="C45" i="33" s="1"/>
  <c r="E38" i="33"/>
  <c r="E45" i="33" s="1"/>
  <c r="F38" i="33"/>
  <c r="F45" i="33" s="1"/>
  <c r="G38" i="33"/>
  <c r="G45" i="33" s="1"/>
  <c r="C41" i="32"/>
  <c r="D41" i="32"/>
  <c r="D43" i="32" s="1"/>
  <c r="D45" i="32" s="1"/>
  <c r="E41" i="32"/>
  <c r="F41" i="32"/>
  <c r="G41" i="32"/>
  <c r="B38" i="32"/>
  <c r="B43" i="32" s="1"/>
  <c r="B45" i="32" s="1"/>
  <c r="C38" i="32"/>
  <c r="C43" i="32" s="1"/>
  <c r="C45" i="32" s="1"/>
  <c r="E38" i="32"/>
  <c r="E45" i="32" s="1"/>
  <c r="F38" i="32"/>
  <c r="F45" i="32" s="1"/>
  <c r="G38" i="32"/>
  <c r="G45" i="32" s="1"/>
  <c r="C41" i="31"/>
  <c r="D41" i="31"/>
  <c r="D43" i="31" s="1"/>
  <c r="D45" i="31" s="1"/>
  <c r="E41" i="31"/>
  <c r="F41" i="31"/>
  <c r="G41" i="31"/>
  <c r="B38" i="31"/>
  <c r="B43" i="31" s="1"/>
  <c r="B45" i="31" s="1"/>
  <c r="C38" i="31"/>
  <c r="C43" i="31" s="1"/>
  <c r="C45" i="31" s="1"/>
  <c r="E38" i="31"/>
  <c r="E45" i="31" s="1"/>
  <c r="F38" i="31"/>
  <c r="F45" i="31" s="1"/>
  <c r="G38" i="31"/>
  <c r="G45" i="31" s="1"/>
  <c r="C41" i="30"/>
  <c r="D41" i="30"/>
  <c r="D43" i="30" s="1"/>
  <c r="D45" i="30" s="1"/>
  <c r="E41" i="30"/>
  <c r="F41" i="30"/>
  <c r="G41" i="30"/>
  <c r="B38" i="30"/>
  <c r="B43" i="30" s="1"/>
  <c r="B45" i="30" s="1"/>
  <c r="C38" i="30"/>
  <c r="C43" i="30" s="1"/>
  <c r="C45" i="30" s="1"/>
  <c r="E38" i="30"/>
  <c r="E45" i="30" s="1"/>
  <c r="F38" i="30"/>
  <c r="F45" i="30" s="1"/>
  <c r="G38" i="30"/>
  <c r="G45" i="30" s="1"/>
  <c r="C41" i="14"/>
  <c r="D43" i="14"/>
  <c r="D45" i="14" s="1"/>
  <c r="E41" i="14"/>
  <c r="F41" i="14"/>
  <c r="B38" i="14"/>
  <c r="B43" i="14" s="1"/>
  <c r="B45" i="14" s="1"/>
  <c r="C38" i="14"/>
  <c r="C43" i="14" s="1"/>
  <c r="C45" i="14" s="1"/>
  <c r="E38" i="14"/>
  <c r="E45" i="14" s="1"/>
  <c r="F38" i="14"/>
  <c r="F45" i="14" s="1"/>
  <c r="G38" i="14"/>
  <c r="G45" i="14" s="1"/>
  <c r="A47" i="27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<sst xmlns="http://schemas.openxmlformats.org/spreadsheetml/2006/main" count="1014" uniqueCount="92">
  <si>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</si>
  <si>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</si>
  <si>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</si>
  <si>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</si>
  <si>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</si>
  <si>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</si>
  <si>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</si>
  <si>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</si>
  <si>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</si>
  <si>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</si>
  <si>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</si>
  <si>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</si>
  <si>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</si>
  <si>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</si>
  <si>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</si>
  <si>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</si>
  <si>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</si>
  <si>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</si>
  <si>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</si>
  <si>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</si>
  <si>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</si>
  <si>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</si>
  <si>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</si>
  <si>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</si>
  <si>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</si>
  <si>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</si>
  <si>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</si>
  <si>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</si>
  <si>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</si>
  <si>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</si>
  <si>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</si>
  <si>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</si>
  <si>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</si>
  <si>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</si>
  <si>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</si>
  <si>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</si>
  <si>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</si>
  <si>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</si>
  <si>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</si>
  <si>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</si>
  <si>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</si>
  <si>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</si>
  <si>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</si>
  <si>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</si>
  <si>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</si>
  <si>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</si>
  <si>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</si>
  <si>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</si>
  <si>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</si>
  <si>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</si>
  <si>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</si>
  <si>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</si>
  <si>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</si>
  <si>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</si>
  <si>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</si>
  <si>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</si>
  <si>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</si>
  <si>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</si>
  <si>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EMENDA CONSTITUCIONAL 112/2021</t>
  </si>
  <si>
    <t>MINISTÉRIO DA FAZENDA - MF</t>
  </si>
  <si>
    <t>FPM 0,5% E.C. 112/2021</t>
  </si>
  <si>
    <t>Observação:</t>
  </si>
  <si>
    <t>Receita classificada referente ao período de  21/11/2025 a 20/12/2025</t>
  </si>
  <si>
    <t>Receita classificada referente ao período de 21/10/2025 a 20/11/2025</t>
  </si>
  <si>
    <t>Receita classificada referente ao período de 21/09/2025 a 20/10/2025</t>
  </si>
  <si>
    <t>Receita classificada referente ao período de  21/08/2025 a 20/09/2025</t>
  </si>
  <si>
    <t>Arrecadação acumulada de janeiro/2025 até agosto/2025.</t>
  </si>
  <si>
    <t>Receita classificada referente ao período de 01/01/2025 a 31/08/2025</t>
  </si>
  <si>
    <t>ARRECADAÇÃO
LÍQUIDA
(jan - ago 2025)</t>
  </si>
  <si>
    <t>REPASSE
FPM EC112
2025</t>
  </si>
  <si>
    <t>Receita classificada referente ao período de 21/07/2025 a 20/08/2025</t>
  </si>
  <si>
    <t>Receita classificada referente ao período de 21/06/2025 a 20/07/2025</t>
  </si>
  <si>
    <t>Receita classificada referente ao período de 21/05/2025 a 20/06/2025</t>
  </si>
  <si>
    <t>Receita classificada referente ao período de 21/04/2025 a 20/05/2025</t>
  </si>
  <si>
    <t>Receita classificada referente ao período de 21/03/2025 a 20/04/2025</t>
  </si>
  <si>
    <t>Receita classificada referente ao período de 21/02/2025 a 20/03/2025</t>
  </si>
  <si>
    <t>Receita classificada referente ao período de 21/01/2025 a 20/02/2025</t>
  </si>
  <si>
    <t>Receita classificada referente ao período de 21/12/2024 a 20/01/2025</t>
  </si>
  <si>
    <t>Arrecadação acumulada de dezembro/2024 até novembro/2025.</t>
  </si>
  <si>
    <t>Receita classificada referente ao período de 01/12/2024 a 30/11/2025</t>
  </si>
  <si>
    <t>Arrecadação acumulada de setembro/2024 até dezembro/2024</t>
  </si>
  <si>
    <t>Receita classificada referente ao período de 01/09/2024 a 31/12/2024</t>
  </si>
  <si>
    <t>Arrecadação acumulada de setembro/2024 até agosto/2025.</t>
  </si>
  <si>
    <t>ARRECADAÇÃO
LÍQUIDA
(set - dez 2024)</t>
  </si>
  <si>
    <t>Receita classificada referente ao período de 01/09/2024 a 31/08/2025</t>
  </si>
  <si>
    <t>Arrecadação acumulada de julho/2024 a junho/2025.</t>
  </si>
  <si>
    <t>Receita classificada referente ao período de 01/07/2024 a 30/06/2025.</t>
  </si>
  <si>
    <t xml:space="preserve">Crédito efetuado em </t>
  </si>
  <si>
    <t>Crédito efetuado em 10/07/2025.</t>
  </si>
  <si>
    <t>MUNICÍPIOS
FPM EC112
(0,5% - 2024)</t>
  </si>
  <si>
    <t>MUNICÍPIOS
FPM EC112
(1% - 2025)</t>
  </si>
  <si>
    <t>Crédito efetuado em 10/09/2025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</si>
</sst>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4" fontId="2" fillId="2" borderId="12" xfId="1" applyNumberFormat="1" applyFont="1" applyFill="1" applyBorder="1" applyAlignment="1">
      <alignment horizontal="center"/>
    </xf>
    <xf numFmtId="4" fontId="0" fillId="2" borderId="0" xfId="0" applyNumberFormat="1" applyFill="1"/>
    <xf numFmtId="164" fontId="2" fillId="2" borderId="0" xfId="1" applyNumberFormat="1" applyFont="1" applyFill="1" applyBorder="1" applyAlignment="1">
      <alignment horizontal="center"/>
    </xf>
    <xf numFmtId="0" fontId="2" fillId="2" borderId="0" xfId="3" applyFont="1" applyFill="1" applyAlignment="1">
      <alignment horizontal="center"/>
    </xf>
    <xf numFmtId="0" fontId="1" fillId="2" borderId="0" xfId="3" applyFill="1"/>
    <xf numFmtId="0" fontId="3" fillId="2" borderId="7" xfId="3" applyFont="1" applyFill="1" applyBorder="1"/>
    <xf numFmtId="0" fontId="2" fillId="2" borderId="0" xfId="3" applyFont="1" applyFill="1" applyAlignment="1">
      <alignment horizontal="center" vertical="center"/>
    </xf>
    <xf numFmtId="0" fontId="3" fillId="2" borderId="0" xfId="3" applyFont="1" applyFill="1"/>
    <xf numFmtId="0" fontId="2" fillId="2" borderId="5" xfId="3" applyFont="1" applyFill="1" applyBorder="1" applyAlignment="1">
      <alignment horizontal="center"/>
    </xf>
    <xf numFmtId="0" fontId="4" fillId="2" borderId="0" xfId="3" applyFont="1" applyFill="1"/>
    <xf numFmtId="0" fontId="3" fillId="2" borderId="0" xfId="3" applyFont="1" applyFill="1" applyAlignment="1" applyProtection="1">
      <alignment horizontal="left"/>
      <protection locked="0"/>
    </xf>
    <xf numFmtId="165" fontId="2" fillId="2" borderId="0" xfId="1" applyNumberFormat="1" applyFont="1" applyFill="1" applyBorder="1" applyAlignment="1">
      <alignment horizontal="right"/>
    </xf>
    <xf numFmtId="49" fontId="2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/>
    <xf numFmtId="168" fontId="3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4" fontId="3" fillId="2" borderId="0" xfId="1" applyFont="1" applyFill="1" applyBorder="1"/>
    <xf numFmtId="165" fontId="3" fillId="0" borderId="1" xfId="1" applyNumberFormat="1" applyFont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7" fontId="2" fillId="2" borderId="0" xfId="1" applyNumberFormat="1" applyFont="1" applyFill="1" applyAlignment="1">
      <alignment horizontal="center"/>
    </xf>
    <xf numFmtId="0" fontId="2" fillId="2" borderId="0" xfId="3" applyFont="1" applyFill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3" fillId="2" borderId="0" xfId="3" applyFont="1" applyFill="1" applyAlignment="1" applyProtection="1">
      <alignment horizontal="left"/>
      <protection locked="0"/>
    </xf>
    <xf numFmtId="164" fontId="2" fillId="2" borderId="0" xfId="1" applyNumberFormat="1" applyFont="1" applyFill="1" applyAlignment="1">
      <alignment horizontal="center"/>
    </xf>
  </cellXfs>
  <cellStyles count="4">
    <cellStyle name="Normal" xfId="0" builtinId="0"/>
    <cellStyle name="Normal 3" xfId="3" xr:uid="{3326C955-773A-4BA4-9D9F-3E2284C69168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45658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3689862.4198400001</v>
      </c>
      <c r="C17" s="66">
        <v>0</v>
      </c>
      <c r="D17" s="66">
        <v>0</v>
      </c>
      <c r="E17" s="66">
        <v>0</v>
      </c>
      <c r="F17" s="66">
        <v>26746.466400000001</v>
      </c>
      <c r="G17" s="66">
        <f>B17-C17-D17-E17-F17</f>
        <v>3663115.9534400003</v>
      </c>
    </row>
    <row r="18" spans="1:12" x14ac:dyDescent="0.2">
      <c r="A18" s="1" t="s">
        <v>24</v>
      </c>
      <c r="B18" s="11">
        <v>17922581.257919997</v>
      </c>
      <c r="C18" s="11">
        <v>0</v>
      </c>
      <c r="D18" s="11">
        <v>0</v>
      </c>
      <c r="E18" s="11">
        <v>0</v>
      </c>
      <c r="F18" s="11">
        <v>2928956.7623200002</v>
      </c>
      <c r="G18" s="11">
        <f t="shared" ref="G18:G23" si="0">B18-C18-D18-E18-F18</f>
        <v>14993624.495599996</v>
      </c>
    </row>
    <row r="19" spans="1:12" x14ac:dyDescent="0.2">
      <c r="A19" s="1" t="s">
        <v>23</v>
      </c>
      <c r="B19" s="11">
        <v>53792154.638109997</v>
      </c>
      <c r="C19" s="11">
        <v>0</v>
      </c>
      <c r="D19" s="11">
        <v>0</v>
      </c>
      <c r="E19" s="11">
        <v>0</v>
      </c>
      <c r="F19" s="11">
        <v>485640.58143999992</v>
      </c>
      <c r="G19" s="11">
        <f t="shared" si="0"/>
        <v>53306514.056669995</v>
      </c>
    </row>
    <row r="20" spans="1:12" x14ac:dyDescent="0.2">
      <c r="A20" s="1" t="s">
        <v>29</v>
      </c>
      <c r="B20" s="11">
        <v>1088921.57393</v>
      </c>
      <c r="C20" s="11">
        <v>0</v>
      </c>
      <c r="D20" s="11">
        <v>0</v>
      </c>
      <c r="E20" s="11">
        <v>0</v>
      </c>
      <c r="F20" s="11">
        <v>124.6725</v>
      </c>
      <c r="G20" s="11">
        <f t="shared" si="0"/>
        <v>1088796.9014299999</v>
      </c>
    </row>
    <row r="21" spans="1:12" s="14" customFormat="1" ht="15.75" x14ac:dyDescent="0.25">
      <c r="A21" s="12" t="s">
        <v>26</v>
      </c>
      <c r="B21" s="13">
        <f>SUM(B17:B20)</f>
        <v>76493519.889799982</v>
      </c>
      <c r="C21" s="13">
        <f t="shared" ref="C21:E21" si="1">SUM(C17:C20)</f>
        <v>0</v>
      </c>
      <c r="D21" s="13">
        <f t="shared" si="1"/>
        <v>0</v>
      </c>
      <c r="E21" s="13">
        <f t="shared" si="1"/>
        <v>0</v>
      </c>
      <c r="F21" s="13">
        <f>SUM(F17:F20)</f>
        <v>3441468.4826599997</v>
      </c>
      <c r="G21" s="13">
        <f>SUM(G17:G20)</f>
        <v>73052051.407139987</v>
      </c>
    </row>
    <row r="22" spans="1:12" x14ac:dyDescent="0.2">
      <c r="A22" s="1" t="s">
        <v>27</v>
      </c>
      <c r="B22" s="11">
        <v>6570570.2508399999</v>
      </c>
      <c r="C22" s="11">
        <v>0</v>
      </c>
      <c r="D22" s="11">
        <v>0</v>
      </c>
      <c r="E22" s="11">
        <v>0</v>
      </c>
      <c r="F22" s="11">
        <v>575023.73647</v>
      </c>
      <c r="G22" s="11">
        <f t="shared" si="0"/>
        <v>5995546.51437</v>
      </c>
    </row>
    <row r="23" spans="1:12" x14ac:dyDescent="0.2">
      <c r="A23" s="1" t="s">
        <v>28</v>
      </c>
      <c r="B23" s="11">
        <v>78142.21987999999</v>
      </c>
      <c r="C23" s="11">
        <v>0</v>
      </c>
      <c r="D23" s="11">
        <v>0</v>
      </c>
      <c r="E23" s="11">
        <v>0</v>
      </c>
      <c r="F23" s="11">
        <v>0</v>
      </c>
      <c r="G23" s="11">
        <f t="shared" si="0"/>
        <v>78142.21987999999</v>
      </c>
    </row>
    <row r="24" spans="1:12" s="14" customFormat="1" ht="15.75" x14ac:dyDescent="0.25">
      <c r="A24" s="12" t="s">
        <v>26</v>
      </c>
      <c r="B24" s="13">
        <f>SUM(B22:B23)</f>
        <v>6648712.4707199996</v>
      </c>
      <c r="C24" s="13">
        <f t="shared" ref="C24:F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575023.73647</v>
      </c>
      <c r="G24" s="13">
        <f>SUM(G22:G23)</f>
        <v>6073688.7342499997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83142232.360519975</v>
      </c>
      <c r="C26" s="17">
        <f t="shared" ref="C26:F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4016492.2191299996</v>
      </c>
      <c r="G26" s="17">
        <f>SUM(G24,G21)</f>
        <v>79125740.141389981</v>
      </c>
      <c r="L26" s="44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K29" s="31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824201.08952400007</v>
      </c>
      <c r="C34" s="11">
        <f>21.5%*$G17</f>
        <v>787569.92998960009</v>
      </c>
      <c r="D34" s="11"/>
      <c r="E34" s="11">
        <f>1.8%*$G17</f>
        <v>65936.087161920019</v>
      </c>
      <c r="F34" s="11">
        <f t="shared" ref="F34:G36" si="4">0.6%*$G17</f>
        <v>21978.695720640004</v>
      </c>
      <c r="G34" s="11">
        <f t="shared" si="4"/>
        <v>21978.695720640004</v>
      </c>
    </row>
    <row r="35" spans="1:7" x14ac:dyDescent="0.2">
      <c r="A35" s="1" t="s">
        <v>24</v>
      </c>
      <c r="B35" s="11">
        <f>22.5%*$G18</f>
        <v>3373565.5115099992</v>
      </c>
      <c r="C35" s="11">
        <f>21.5%*$G18</f>
        <v>3223629.2665539989</v>
      </c>
      <c r="D35" s="11"/>
      <c r="E35" s="11">
        <f>1.8%*$G18</f>
        <v>269885.24092079996</v>
      </c>
      <c r="F35" s="11">
        <f t="shared" si="4"/>
        <v>89961.746973599977</v>
      </c>
      <c r="G35" s="11">
        <f t="shared" si="4"/>
        <v>89961.746973599977</v>
      </c>
    </row>
    <row r="36" spans="1:7" x14ac:dyDescent="0.2">
      <c r="A36" s="1" t="s">
        <v>23</v>
      </c>
      <c r="B36" s="11">
        <f>22.5%*$G19</f>
        <v>11993965.662750749</v>
      </c>
      <c r="C36" s="11">
        <f>21.5%*$G19</f>
        <v>11460900.52218405</v>
      </c>
      <c r="D36" s="11"/>
      <c r="E36" s="11">
        <f>1.8%*$G19</f>
        <v>959517.25302006002</v>
      </c>
      <c r="F36" s="11">
        <f t="shared" si="4"/>
        <v>319839.08434001997</v>
      </c>
      <c r="G36" s="11">
        <f t="shared" si="4"/>
        <v>319839.08434001997</v>
      </c>
    </row>
    <row r="37" spans="1:7" x14ac:dyDescent="0.2">
      <c r="A37" s="1" t="s">
        <v>29</v>
      </c>
      <c r="B37" s="11">
        <f>22.5%*$G20</f>
        <v>244979.30282174997</v>
      </c>
      <c r="C37" s="11">
        <f>21.5%*($G20)</f>
        <v>234091.33380744996</v>
      </c>
      <c r="D37" s="11"/>
      <c r="E37" s="11">
        <f>1.8%*($G20)</f>
        <v>19598.344225739998</v>
      </c>
      <c r="F37" s="11">
        <f>0.6%*($G20)</f>
        <v>6532.7814085799992</v>
      </c>
      <c r="G37" s="11">
        <f>0.6%*($G20)</f>
        <v>6532.7814085799992</v>
      </c>
    </row>
    <row r="38" spans="1:7" s="14" customFormat="1" ht="15.75" x14ac:dyDescent="0.25">
      <c r="A38" s="12" t="s">
        <v>26</v>
      </c>
      <c r="B38" s="13">
        <f>SUM(B34:B37)</f>
        <v>16436711.566606497</v>
      </c>
      <c r="C38" s="13">
        <f>SUM(C34:C37)</f>
        <v>15706191.052535098</v>
      </c>
      <c r="D38" s="13"/>
      <c r="E38" s="13">
        <f>SUM(E34:E37)</f>
        <v>1314936.9253285201</v>
      </c>
      <c r="F38" s="13">
        <f>SUM(F34:F37)</f>
        <v>438312.30844284</v>
      </c>
      <c r="G38" s="13">
        <f>SUM(G34:G37)</f>
        <v>438312.30844284</v>
      </c>
    </row>
    <row r="39" spans="1:7" x14ac:dyDescent="0.2">
      <c r="A39" s="1" t="s">
        <v>27</v>
      </c>
      <c r="B39" s="11">
        <f>22.5%*$G22</f>
        <v>1348997.9657332501</v>
      </c>
      <c r="C39" s="11">
        <f>21.5%*$G22</f>
        <v>1289042.50058955</v>
      </c>
      <c r="D39" s="11">
        <f>10%*$G22</f>
        <v>599554.65143700002</v>
      </c>
      <c r="E39" s="11">
        <f>1.8%*$G22</f>
        <v>107919.83725866002</v>
      </c>
      <c r="F39" s="11">
        <f>0.6%*$G22</f>
        <v>35973.279086219998</v>
      </c>
      <c r="G39" s="11">
        <f>0.6%*$G22</f>
        <v>35973.279086219998</v>
      </c>
    </row>
    <row r="40" spans="1:7" x14ac:dyDescent="0.2">
      <c r="A40" s="1" t="s">
        <v>28</v>
      </c>
      <c r="B40" s="11">
        <f>22.5%*$G23</f>
        <v>17581.999473</v>
      </c>
      <c r="C40" s="11">
        <f>21.5%*$G23</f>
        <v>16800.577274199997</v>
      </c>
      <c r="D40" s="11">
        <f>10%*$G23</f>
        <v>7814.2219879999993</v>
      </c>
      <c r="E40" s="11">
        <f>1.8%*$G23</f>
        <v>1406.5599578399999</v>
      </c>
      <c r="F40" s="11">
        <f>0.6%*$G23</f>
        <v>468.85331927999994</v>
      </c>
      <c r="G40" s="11">
        <f>0.6%*$G23</f>
        <v>468.85331927999994</v>
      </c>
    </row>
    <row r="41" spans="1:7" s="14" customFormat="1" ht="15.75" x14ac:dyDescent="0.25">
      <c r="A41" s="12" t="s">
        <v>26</v>
      </c>
      <c r="B41" s="13">
        <f t="shared" ref="B41:G41" si="5">SUM(B39:B40)</f>
        <v>1366579.9652062501</v>
      </c>
      <c r="C41" s="13">
        <f t="shared" si="5"/>
        <v>1305843.07786375</v>
      </c>
      <c r="D41" s="13">
        <f t="shared" si="5"/>
        <v>607368.873425</v>
      </c>
      <c r="E41" s="13">
        <f t="shared" si="5"/>
        <v>109326.39721650002</v>
      </c>
      <c r="F41" s="13">
        <f t="shared" si="5"/>
        <v>36442.1324055</v>
      </c>
      <c r="G41" s="13">
        <f t="shared" si="5"/>
        <v>36442.1324055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3560658.3063625493</v>
      </c>
      <c r="C43" s="11">
        <f>(C38+C41)*0.2</f>
        <v>3402406.8260797695</v>
      </c>
      <c r="D43" s="11">
        <f>(D38+D41)*0.2</f>
        <v>121473.77468500001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6">B38+B41-B43</f>
        <v>14242633.225450197</v>
      </c>
      <c r="C45" s="17">
        <f t="shared" si="6"/>
        <v>13609627.304319078</v>
      </c>
      <c r="D45" s="17">
        <f t="shared" si="6"/>
        <v>485895.09873999999</v>
      </c>
      <c r="E45" s="17">
        <f t="shared" si="6"/>
        <v>1424263.3225450201</v>
      </c>
      <c r="F45" s="17">
        <f t="shared" si="6"/>
        <v>474754.44084833999</v>
      </c>
      <c r="G45" s="17">
        <f t="shared" si="6"/>
        <v>474754.44084833999</v>
      </c>
    </row>
    <row r="46" spans="1:7" ht="15.75" x14ac:dyDescent="0.25">
      <c r="A46" s="21" t="s">
        <v>38</v>
      </c>
    </row>
    <row r="47" spans="1:7" x14ac:dyDescent="0.2">
      <c r="A47" s="68" t="s">
        <v>77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53.25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45689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2423653.4947699993</v>
      </c>
      <c r="C17" s="66">
        <v>0</v>
      </c>
      <c r="D17" s="66">
        <v>0</v>
      </c>
      <c r="E17" s="66">
        <v>0</v>
      </c>
      <c r="F17" s="66">
        <v>56491.285650000005</v>
      </c>
      <c r="G17" s="66">
        <f t="shared" ref="G17:G23" si="0">B17-C17-D17-E17-F17</f>
        <v>2367162.2091199993</v>
      </c>
    </row>
    <row r="18" spans="1:12" x14ac:dyDescent="0.2">
      <c r="A18" s="1" t="s">
        <v>24</v>
      </c>
      <c r="B18" s="11">
        <v>62146391.431029998</v>
      </c>
      <c r="C18" s="11">
        <v>0</v>
      </c>
      <c r="D18" s="11">
        <v>0</v>
      </c>
      <c r="E18" s="11">
        <v>0</v>
      </c>
      <c r="F18" s="11">
        <v>647325.73826999997</v>
      </c>
      <c r="G18" s="11">
        <f t="shared" si="0"/>
        <v>61499065.692759998</v>
      </c>
    </row>
    <row r="19" spans="1:12" x14ac:dyDescent="0.2">
      <c r="A19" s="1" t="s">
        <v>23</v>
      </c>
      <c r="B19" s="11">
        <v>35183440.564989999</v>
      </c>
      <c r="C19" s="11">
        <v>0</v>
      </c>
      <c r="D19" s="11">
        <v>0</v>
      </c>
      <c r="E19" s="11">
        <v>0</v>
      </c>
      <c r="F19" s="11">
        <v>893497.63486999995</v>
      </c>
      <c r="G19" s="11">
        <f t="shared" si="0"/>
        <v>34289942.930119999</v>
      </c>
    </row>
    <row r="20" spans="1:12" x14ac:dyDescent="0.2">
      <c r="A20" s="1" t="s">
        <v>29</v>
      </c>
      <c r="B20" s="11">
        <v>1146048.36173</v>
      </c>
      <c r="C20" s="11">
        <v>0</v>
      </c>
      <c r="D20" s="11">
        <v>0</v>
      </c>
      <c r="E20" s="11">
        <v>0</v>
      </c>
      <c r="F20" s="11">
        <v>68.695580000000007</v>
      </c>
      <c r="G20" s="11">
        <f t="shared" si="0"/>
        <v>1145979.6661499999</v>
      </c>
    </row>
    <row r="21" spans="1:12" s="14" customFormat="1" ht="15.75" x14ac:dyDescent="0.25">
      <c r="A21" s="12" t="s">
        <v>26</v>
      </c>
      <c r="B21" s="13">
        <f>SUM(B17:B20)</f>
        <v>100899533.85251999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1597383.3543699998</v>
      </c>
      <c r="G21" s="13">
        <f>SUM(G17:G20)</f>
        <v>99302150.498149991</v>
      </c>
    </row>
    <row r="22" spans="1:12" x14ac:dyDescent="0.2">
      <c r="A22" s="1" t="s">
        <v>27</v>
      </c>
      <c r="B22" s="11">
        <v>7334114.9046500009</v>
      </c>
      <c r="C22" s="11">
        <v>0</v>
      </c>
      <c r="D22" s="11">
        <v>0</v>
      </c>
      <c r="E22" s="11">
        <v>0</v>
      </c>
      <c r="F22" s="11">
        <v>572219.15167999989</v>
      </c>
      <c r="G22" s="11">
        <f t="shared" si="0"/>
        <v>6761895.7529700007</v>
      </c>
    </row>
    <row r="23" spans="1:12" x14ac:dyDescent="0.2">
      <c r="A23" s="1" t="s">
        <v>28</v>
      </c>
      <c r="B23" s="11">
        <v>113561.74834000001</v>
      </c>
      <c r="C23" s="11">
        <v>0</v>
      </c>
      <c r="D23" s="11">
        <v>0</v>
      </c>
      <c r="E23" s="11">
        <v>0</v>
      </c>
      <c r="F23" s="11">
        <v>1.4044199999999998</v>
      </c>
      <c r="G23" s="11">
        <f t="shared" si="0"/>
        <v>113560.34392</v>
      </c>
    </row>
    <row r="24" spans="1:12" s="14" customFormat="1" ht="15.75" x14ac:dyDescent="0.25">
      <c r="A24" s="12" t="s">
        <v>26</v>
      </c>
      <c r="B24" s="13">
        <f>SUM(B22:B23)</f>
        <v>7447676.6529900013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572220.55609999993</v>
      </c>
      <c r="G24" s="13">
        <f t="shared" si="2"/>
        <v>6875456.0968900006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108347210.50550999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2169603.9104699995</v>
      </c>
      <c r="G26" s="17">
        <f t="shared" si="3"/>
        <v>106177606.59503999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532611.4970519999</v>
      </c>
      <c r="C34" s="11">
        <f>21.5%*$G17</f>
        <v>508939.87496079982</v>
      </c>
      <c r="D34" s="11"/>
      <c r="E34" s="11">
        <f>1.8%*$G17</f>
        <v>42608.919764159989</v>
      </c>
      <c r="F34" s="11">
        <f t="shared" ref="F34:G36" si="4">0.6%*$G17</f>
        <v>14202.973254719996</v>
      </c>
      <c r="G34" s="11">
        <f t="shared" si="4"/>
        <v>14202.973254719996</v>
      </c>
    </row>
    <row r="35" spans="1:7" x14ac:dyDescent="0.2">
      <c r="A35" s="1" t="s">
        <v>24</v>
      </c>
      <c r="B35" s="11">
        <f>22.5%*$G18</f>
        <v>13837289.780871</v>
      </c>
      <c r="C35" s="11">
        <f>21.5%*$G18</f>
        <v>13222299.1239434</v>
      </c>
      <c r="D35" s="11"/>
      <c r="E35" s="11">
        <f>1.8%*$G18</f>
        <v>1106983.1824696802</v>
      </c>
      <c r="F35" s="11">
        <f t="shared" si="4"/>
        <v>368994.39415656001</v>
      </c>
      <c r="G35" s="11">
        <f t="shared" si="4"/>
        <v>368994.39415656001</v>
      </c>
    </row>
    <row r="36" spans="1:7" x14ac:dyDescent="0.2">
      <c r="A36" s="1" t="s">
        <v>23</v>
      </c>
      <c r="B36" s="11">
        <f>22.5%*$G19</f>
        <v>7715237.1592769995</v>
      </c>
      <c r="C36" s="11">
        <f>21.5%*$G19</f>
        <v>7372337.7299758</v>
      </c>
      <c r="D36" s="11"/>
      <c r="E36" s="11">
        <f>1.8%*$G19</f>
        <v>617218.97274216008</v>
      </c>
      <c r="F36" s="11">
        <f t="shared" si="4"/>
        <v>205739.65758072</v>
      </c>
      <c r="G36" s="11">
        <f t="shared" si="4"/>
        <v>205739.65758072</v>
      </c>
    </row>
    <row r="37" spans="1:7" x14ac:dyDescent="0.2">
      <c r="A37" s="1" t="s">
        <v>29</v>
      </c>
      <c r="B37" s="11">
        <f>22.5%*$G20</f>
        <v>257845.42488375001</v>
      </c>
      <c r="C37" s="11">
        <f>21.5%*($G20)</f>
        <v>246385.62822224997</v>
      </c>
      <c r="D37" s="11"/>
      <c r="E37" s="11">
        <f>1.8%*($G20)</f>
        <v>20627.6339907</v>
      </c>
      <c r="F37" s="11">
        <f>0.6%*($G20)</f>
        <v>6875.8779968999997</v>
      </c>
      <c r="G37" s="11">
        <f>0.6%*($G20)</f>
        <v>6875.8779968999997</v>
      </c>
    </row>
    <row r="38" spans="1:7" s="14" customFormat="1" ht="15.75" x14ac:dyDescent="0.25">
      <c r="A38" s="12" t="s">
        <v>26</v>
      </c>
      <c r="B38" s="13">
        <f>SUM(B34:B37)</f>
        <v>22342983.862083748</v>
      </c>
      <c r="C38" s="13">
        <f>SUM(C34:C37)</f>
        <v>21349962.357102249</v>
      </c>
      <c r="D38" s="13"/>
      <c r="E38" s="13">
        <f>SUM(E34:E37)</f>
        <v>1787438.7089667001</v>
      </c>
      <c r="F38" s="13">
        <f>SUM(F34:F37)</f>
        <v>595812.90298889996</v>
      </c>
      <c r="G38" s="13">
        <f>SUM(G34:G37)</f>
        <v>595812.90298889996</v>
      </c>
    </row>
    <row r="39" spans="1:7" x14ac:dyDescent="0.2">
      <c r="A39" s="1" t="s">
        <v>27</v>
      </c>
      <c r="B39" s="11">
        <f>22.5%*$G22</f>
        <v>1521426.5444182502</v>
      </c>
      <c r="C39" s="11">
        <f>21.5%*$G22</f>
        <v>1453807.5868885501</v>
      </c>
      <c r="D39" s="11">
        <f>10%*$G22</f>
        <v>676189.57529700012</v>
      </c>
      <c r="E39" s="11">
        <f>1.8%*$G22</f>
        <v>121714.12355346003</v>
      </c>
      <c r="F39" s="11">
        <f>0.6%*$G22</f>
        <v>40571.374517820004</v>
      </c>
      <c r="G39" s="11">
        <f>0.6%*$G22</f>
        <v>40571.374517820004</v>
      </c>
    </row>
    <row r="40" spans="1:7" x14ac:dyDescent="0.2">
      <c r="A40" s="1" t="s">
        <v>28</v>
      </c>
      <c r="B40" s="11">
        <f>22.5%*$G23</f>
        <v>25551.077381999999</v>
      </c>
      <c r="C40" s="11">
        <f>21.5%*$G23</f>
        <v>24415.473942799999</v>
      </c>
      <c r="D40" s="11">
        <f>10%*$G23</f>
        <v>11356.034392000001</v>
      </c>
      <c r="E40" s="11">
        <f>1.8%*$G23</f>
        <v>2044.0861905600002</v>
      </c>
      <c r="F40" s="11">
        <f>0.6%*$G23</f>
        <v>681.36206351999999</v>
      </c>
      <c r="G40" s="11">
        <f>0.6%*$G23</f>
        <v>681.36206351999999</v>
      </c>
    </row>
    <row r="41" spans="1:7" s="14" customFormat="1" ht="15.75" x14ac:dyDescent="0.25">
      <c r="A41" s="12" t="s">
        <v>26</v>
      </c>
      <c r="B41" s="13">
        <f>22.5%*$G24</f>
        <v>1546977.6218002501</v>
      </c>
      <c r="C41" s="13">
        <f>SUM(C39:C40)</f>
        <v>1478223.06083135</v>
      </c>
      <c r="D41" s="13">
        <f>SUM(D39:D40)</f>
        <v>687545.60968900006</v>
      </c>
      <c r="E41" s="13">
        <f>SUM(E39:E40)</f>
        <v>123758.20974402003</v>
      </c>
      <c r="F41" s="13">
        <f>SUM(F39:F40)</f>
        <v>41252.736581340003</v>
      </c>
      <c r="G41" s="13">
        <f>SUM(G39:G40)</f>
        <v>41252.736581340003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4777992.2967768004</v>
      </c>
      <c r="C43" s="11">
        <f>(C38+C41)*0.2</f>
        <v>4565637.0835867198</v>
      </c>
      <c r="D43" s="11">
        <f>(D38+D41)*0.2</f>
        <v>137509.12193780002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19111969.187107198</v>
      </c>
      <c r="C45" s="17">
        <f t="shared" si="5"/>
        <v>18262548.334346879</v>
      </c>
      <c r="D45" s="17">
        <f t="shared" si="5"/>
        <v>550036.4877512001</v>
      </c>
      <c r="E45" s="17">
        <f t="shared" si="5"/>
        <v>1911196.9187107203</v>
      </c>
      <c r="F45" s="17">
        <f t="shared" si="5"/>
        <v>637065.63957023993</v>
      </c>
      <c r="G45" s="17">
        <f t="shared" si="5"/>
        <v>637065.63957023993</v>
      </c>
    </row>
    <row r="46" spans="1:7" ht="15.75" x14ac:dyDescent="0.25">
      <c r="A46" s="21" t="s">
        <v>38</v>
      </c>
    </row>
    <row r="47" spans="1:7" x14ac:dyDescent="0.2">
      <c r="A47" s="68" t="s">
        <v>76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39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45717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2368326.1962899999</v>
      </c>
      <c r="C17" s="66">
        <v>0</v>
      </c>
      <c r="D17" s="66">
        <v>0</v>
      </c>
      <c r="E17" s="66">
        <v>0</v>
      </c>
      <c r="F17" s="66">
        <v>22550.946989999997</v>
      </c>
      <c r="G17" s="66">
        <f t="shared" ref="G17:G23" si="0">B17-C17-D17-E17-F17</f>
        <v>2345775.2492999998</v>
      </c>
    </row>
    <row r="18" spans="1:12" x14ac:dyDescent="0.2">
      <c r="A18" s="1" t="s">
        <v>24</v>
      </c>
      <c r="B18" s="11">
        <v>23134894.41996</v>
      </c>
      <c r="C18" s="11">
        <v>0</v>
      </c>
      <c r="D18" s="11">
        <v>0</v>
      </c>
      <c r="E18" s="11">
        <v>0</v>
      </c>
      <c r="F18" s="11">
        <v>5582169.8570600003</v>
      </c>
      <c r="G18" s="11">
        <f t="shared" si="0"/>
        <v>17552724.562899999</v>
      </c>
    </row>
    <row r="19" spans="1:12" x14ac:dyDescent="0.2">
      <c r="A19" s="1" t="s">
        <v>23</v>
      </c>
      <c r="B19" s="11">
        <v>41864610.736000001</v>
      </c>
      <c r="C19" s="11">
        <v>0</v>
      </c>
      <c r="D19" s="11">
        <v>0</v>
      </c>
      <c r="E19" s="11">
        <v>0</v>
      </c>
      <c r="F19" s="11">
        <v>370992.96562999993</v>
      </c>
      <c r="G19" s="11">
        <f t="shared" si="0"/>
        <v>41493617.770369999</v>
      </c>
    </row>
    <row r="20" spans="1:12" x14ac:dyDescent="0.2">
      <c r="A20" s="1" t="s">
        <v>29</v>
      </c>
      <c r="B20" s="11">
        <v>1043605.2441499998</v>
      </c>
      <c r="C20" s="11">
        <v>0</v>
      </c>
      <c r="D20" s="11">
        <v>0</v>
      </c>
      <c r="E20" s="11">
        <v>0</v>
      </c>
      <c r="F20" s="11">
        <v>457.40601000000004</v>
      </c>
      <c r="G20" s="11">
        <f t="shared" si="0"/>
        <v>1043147.8381399998</v>
      </c>
    </row>
    <row r="21" spans="1:12" s="14" customFormat="1" ht="15.75" x14ac:dyDescent="0.25">
      <c r="A21" s="12" t="s">
        <v>26</v>
      </c>
      <c r="B21" s="13">
        <f>SUM(B17:B20)</f>
        <v>68411436.596400008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5976171.1756899999</v>
      </c>
      <c r="G21" s="13">
        <f>SUM(G17:G20)</f>
        <v>62435265.420710005</v>
      </c>
    </row>
    <row r="22" spans="1:12" x14ac:dyDescent="0.2">
      <c r="A22" s="1" t="s">
        <v>27</v>
      </c>
      <c r="B22" s="11">
        <v>7551627.3688500002</v>
      </c>
      <c r="C22" s="11">
        <v>0</v>
      </c>
      <c r="D22" s="11">
        <v>0</v>
      </c>
      <c r="E22" s="11">
        <v>0</v>
      </c>
      <c r="F22" s="11">
        <v>164836.23683999997</v>
      </c>
      <c r="G22" s="11">
        <f t="shared" si="0"/>
        <v>7386791.1320099998</v>
      </c>
    </row>
    <row r="23" spans="1:12" x14ac:dyDescent="0.2">
      <c r="A23" s="1" t="s">
        <v>28</v>
      </c>
      <c r="B23" s="11">
        <v>100782.67884000002</v>
      </c>
      <c r="C23" s="11">
        <v>0</v>
      </c>
      <c r="D23" s="11">
        <v>0</v>
      </c>
      <c r="E23" s="11">
        <v>0</v>
      </c>
      <c r="F23" s="11">
        <v>0.56469000000000003</v>
      </c>
      <c r="G23" s="11">
        <f t="shared" si="0"/>
        <v>100782.11415000002</v>
      </c>
    </row>
    <row r="24" spans="1:12" s="14" customFormat="1" ht="15.75" x14ac:dyDescent="0.25">
      <c r="A24" s="12" t="s">
        <v>26</v>
      </c>
      <c r="B24" s="13">
        <f>SUM(B22:B23)</f>
        <v>7652410.0476900004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164836.80152999997</v>
      </c>
      <c r="G24" s="13">
        <f t="shared" si="2"/>
        <v>7487573.2461599996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76063846.644090012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6141007.9772199998</v>
      </c>
      <c r="G26" s="17">
        <f t="shared" si="3"/>
        <v>69922838.666869998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527799.43109249999</v>
      </c>
      <c r="C34" s="11">
        <f>21.5%*$G17</f>
        <v>504341.67859949992</v>
      </c>
      <c r="D34" s="11"/>
      <c r="E34" s="11">
        <f>1.8%*$G17</f>
        <v>42223.954487399998</v>
      </c>
      <c r="F34" s="11">
        <f t="shared" ref="F34:G36" si="4">0.6%*$G17</f>
        <v>14074.651495799999</v>
      </c>
      <c r="G34" s="11">
        <f t="shared" si="4"/>
        <v>14074.651495799999</v>
      </c>
    </row>
    <row r="35" spans="1:7" x14ac:dyDescent="0.2">
      <c r="A35" s="1" t="s">
        <v>24</v>
      </c>
      <c r="B35" s="11">
        <f>22.5%*$G18</f>
        <v>3949363.0266525</v>
      </c>
      <c r="C35" s="11">
        <f>21.5%*$G18</f>
        <v>3773835.7810235</v>
      </c>
      <c r="D35" s="11"/>
      <c r="E35" s="11">
        <f>1.8%*$G18</f>
        <v>315949.04213220003</v>
      </c>
      <c r="F35" s="11">
        <f t="shared" si="4"/>
        <v>105316.3473774</v>
      </c>
      <c r="G35" s="11">
        <f t="shared" si="4"/>
        <v>105316.3473774</v>
      </c>
    </row>
    <row r="36" spans="1:7" x14ac:dyDescent="0.2">
      <c r="A36" s="1" t="s">
        <v>23</v>
      </c>
      <c r="B36" s="11">
        <f>22.5%*$G19</f>
        <v>9336063.9983332492</v>
      </c>
      <c r="C36" s="11">
        <f>21.5%*$G19</f>
        <v>8921127.8206295501</v>
      </c>
      <c r="D36" s="11"/>
      <c r="E36" s="11">
        <f>1.8%*$G19</f>
        <v>746885.1198666601</v>
      </c>
      <c r="F36" s="11">
        <f t="shared" si="4"/>
        <v>248961.70662221999</v>
      </c>
      <c r="G36" s="11">
        <f t="shared" si="4"/>
        <v>248961.70662221999</v>
      </c>
    </row>
    <row r="37" spans="1:7" x14ac:dyDescent="0.2">
      <c r="A37" s="1" t="s">
        <v>29</v>
      </c>
      <c r="B37" s="11">
        <f>22.5%*$G20</f>
        <v>234708.26358149995</v>
      </c>
      <c r="C37" s="11">
        <f>21.5%*($G20)</f>
        <v>224276.78520009996</v>
      </c>
      <c r="D37" s="11"/>
      <c r="E37" s="11">
        <f>1.8%*($G20)</f>
        <v>18776.661086519998</v>
      </c>
      <c r="F37" s="11">
        <f>0.6%*($G20)</f>
        <v>6258.8870288399985</v>
      </c>
      <c r="G37" s="11">
        <f>0.6%*($G20)</f>
        <v>6258.8870288399985</v>
      </c>
    </row>
    <row r="38" spans="1:7" s="14" customFormat="1" ht="15.75" x14ac:dyDescent="0.25">
      <c r="A38" s="12" t="s">
        <v>26</v>
      </c>
      <c r="B38" s="13">
        <f>SUM(B34:B37)</f>
        <v>14047934.719659749</v>
      </c>
      <c r="C38" s="13">
        <f>SUM(C34:C37)</f>
        <v>13423582.06545265</v>
      </c>
      <c r="D38" s="13"/>
      <c r="E38" s="13">
        <f>SUM(E34:E37)</f>
        <v>1123834.7775727801</v>
      </c>
      <c r="F38" s="13">
        <f>SUM(F34:F37)</f>
        <v>374611.59252426005</v>
      </c>
      <c r="G38" s="13">
        <f>SUM(G34:G37)</f>
        <v>374611.59252426005</v>
      </c>
    </row>
    <row r="39" spans="1:7" x14ac:dyDescent="0.2">
      <c r="A39" s="1" t="s">
        <v>27</v>
      </c>
      <c r="B39" s="11">
        <f>22.5%*$G22</f>
        <v>1662028.00470225</v>
      </c>
      <c r="C39" s="11">
        <f>21.5%*$G22</f>
        <v>1588160.0933821499</v>
      </c>
      <c r="D39" s="11">
        <f>10%*$G22</f>
        <v>738679.11320100003</v>
      </c>
      <c r="E39" s="11">
        <f>1.8%*$G22</f>
        <v>132962.24037618001</v>
      </c>
      <c r="F39" s="11">
        <f>0.6%*$G22</f>
        <v>44320.746792060003</v>
      </c>
      <c r="G39" s="11">
        <f>0.6%*$G22</f>
        <v>44320.746792060003</v>
      </c>
    </row>
    <row r="40" spans="1:7" x14ac:dyDescent="0.2">
      <c r="A40" s="1" t="s">
        <v>28</v>
      </c>
      <c r="B40" s="11">
        <f>22.5%*$G23</f>
        <v>22675.975683750006</v>
      </c>
      <c r="C40" s="11">
        <f>21.5%*$G23</f>
        <v>21668.154542250006</v>
      </c>
      <c r="D40" s="11">
        <f>10%*$G23</f>
        <v>10078.211415000003</v>
      </c>
      <c r="E40" s="11">
        <f>1.8%*$G23</f>
        <v>1814.0780547000006</v>
      </c>
      <c r="F40" s="11">
        <f>0.6%*$G23</f>
        <v>604.69268490000013</v>
      </c>
      <c r="G40" s="11">
        <f>0.6%*$G23</f>
        <v>604.69268490000013</v>
      </c>
    </row>
    <row r="41" spans="1:7" s="14" customFormat="1" ht="15.75" x14ac:dyDescent="0.25">
      <c r="A41" s="12" t="s">
        <v>26</v>
      </c>
      <c r="B41" s="13">
        <f>22.5%*$G24</f>
        <v>1684703.9803859999</v>
      </c>
      <c r="C41" s="13">
        <f>SUM(C39:C40)</f>
        <v>1609828.2479244</v>
      </c>
      <c r="D41" s="13">
        <f>SUM(D39:D40)</f>
        <v>748757.32461600006</v>
      </c>
      <c r="E41" s="13">
        <f>SUM(E39:E40)</f>
        <v>134776.31843088</v>
      </c>
      <c r="F41" s="13">
        <f>SUM(F39:F40)</f>
        <v>44925.439476960004</v>
      </c>
      <c r="G41" s="13">
        <f>SUM(G39:G40)</f>
        <v>44925.439476960004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3146527.74000915</v>
      </c>
      <c r="C43" s="11">
        <f>(C38+C41)*0.2</f>
        <v>3006682.0626754104</v>
      </c>
      <c r="D43" s="11">
        <f>(D38+D41)*0.2</f>
        <v>149751.46492320002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12586110.9600366</v>
      </c>
      <c r="C45" s="17">
        <f t="shared" si="5"/>
        <v>12026728.25070164</v>
      </c>
      <c r="D45" s="17">
        <f t="shared" si="5"/>
        <v>599005.85969280009</v>
      </c>
      <c r="E45" s="17">
        <f t="shared" si="5"/>
        <v>1258611.0960036602</v>
      </c>
      <c r="F45" s="17">
        <f t="shared" si="5"/>
        <v>419537.03200122004</v>
      </c>
      <c r="G45" s="17">
        <f t="shared" si="5"/>
        <v>419537.03200122004</v>
      </c>
    </row>
    <row r="46" spans="1:7" ht="15.75" x14ac:dyDescent="0.25">
      <c r="A46" s="21" t="s">
        <v>38</v>
      </c>
    </row>
    <row r="47" spans="1:7" x14ac:dyDescent="0.2">
      <c r="A47" s="68" t="s">
        <v>75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66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45748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2582288.4805000001</v>
      </c>
      <c r="C17" s="66">
        <v>0</v>
      </c>
      <c r="D17" s="66">
        <v>0</v>
      </c>
      <c r="E17" s="66">
        <v>0</v>
      </c>
      <c r="F17" s="66">
        <v>47705.787729999996</v>
      </c>
      <c r="G17" s="66">
        <f t="shared" ref="G17:G23" si="0">B17-C17-D17-E17-F17</f>
        <v>2534582.6927700001</v>
      </c>
    </row>
    <row r="18" spans="1:12" x14ac:dyDescent="0.2">
      <c r="A18" s="1" t="s">
        <v>24</v>
      </c>
      <c r="B18" s="11">
        <v>24592334.777090002</v>
      </c>
      <c r="C18" s="11">
        <v>0</v>
      </c>
      <c r="D18" s="11">
        <v>0</v>
      </c>
      <c r="E18" s="11">
        <v>1445.5329899999999</v>
      </c>
      <c r="F18" s="11">
        <v>4180630.4467700003</v>
      </c>
      <c r="G18" s="11">
        <f t="shared" si="0"/>
        <v>20410258.79733</v>
      </c>
    </row>
    <row r="19" spans="1:12" x14ac:dyDescent="0.2">
      <c r="A19" s="1" t="s">
        <v>23</v>
      </c>
      <c r="B19" s="11">
        <v>40506404.789900005</v>
      </c>
      <c r="C19" s="11">
        <v>0</v>
      </c>
      <c r="D19" s="11">
        <v>0</v>
      </c>
      <c r="E19" s="11">
        <v>0</v>
      </c>
      <c r="F19" s="11">
        <v>469939.68521999998</v>
      </c>
      <c r="G19" s="11">
        <f t="shared" si="0"/>
        <v>40036465.104680002</v>
      </c>
    </row>
    <row r="20" spans="1:12" x14ac:dyDescent="0.2">
      <c r="A20" s="1" t="s">
        <v>29</v>
      </c>
      <c r="B20" s="11">
        <v>1081735.4789700001</v>
      </c>
      <c r="C20" s="11">
        <v>0</v>
      </c>
      <c r="D20" s="11">
        <v>0</v>
      </c>
      <c r="E20" s="11">
        <v>0</v>
      </c>
      <c r="F20" s="11">
        <v>39469.211439999999</v>
      </c>
      <c r="G20" s="11">
        <f t="shared" si="0"/>
        <v>1042266.2675300001</v>
      </c>
    </row>
    <row r="21" spans="1:12" s="14" customFormat="1" ht="15.75" x14ac:dyDescent="0.25">
      <c r="A21" s="12" t="s">
        <v>26</v>
      </c>
      <c r="B21" s="13">
        <f>SUM(B17:B20)</f>
        <v>68762763.526460007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1445.5329899999999</v>
      </c>
      <c r="F21" s="13">
        <f t="shared" si="1"/>
        <v>4737745.1311600003</v>
      </c>
      <c r="G21" s="13">
        <f>SUM(G17:G20)</f>
        <v>64023572.86231</v>
      </c>
    </row>
    <row r="22" spans="1:12" x14ac:dyDescent="0.2">
      <c r="A22" s="1" t="s">
        <v>27</v>
      </c>
      <c r="B22" s="11">
        <v>7214451.85109</v>
      </c>
      <c r="C22" s="11">
        <v>0</v>
      </c>
      <c r="D22" s="11">
        <v>0</v>
      </c>
      <c r="E22" s="11">
        <v>0</v>
      </c>
      <c r="F22" s="11">
        <v>293189.76047000004</v>
      </c>
      <c r="G22" s="11">
        <f t="shared" si="0"/>
        <v>6921262.0906199999</v>
      </c>
    </row>
    <row r="23" spans="1:12" x14ac:dyDescent="0.2">
      <c r="A23" s="1" t="s">
        <v>28</v>
      </c>
      <c r="B23" s="11">
        <v>109916.5428</v>
      </c>
      <c r="C23" s="11">
        <v>0</v>
      </c>
      <c r="D23" s="11">
        <v>0</v>
      </c>
      <c r="E23" s="11">
        <v>0</v>
      </c>
      <c r="F23" s="11">
        <v>1215.8394599999999</v>
      </c>
      <c r="G23" s="11">
        <f t="shared" si="0"/>
        <v>108700.70333999999</v>
      </c>
    </row>
    <row r="24" spans="1:12" s="14" customFormat="1" ht="15.75" x14ac:dyDescent="0.25">
      <c r="A24" s="12" t="s">
        <v>26</v>
      </c>
      <c r="B24" s="13">
        <f>SUM(B22:B23)</f>
        <v>7324368.3938899999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294405.59993000003</v>
      </c>
      <c r="G24" s="13">
        <f t="shared" si="2"/>
        <v>7029962.7939599995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76087131.92035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1445.5329899999999</v>
      </c>
      <c r="F26" s="17">
        <f t="shared" si="3"/>
        <v>5032150.7310899999</v>
      </c>
      <c r="G26" s="17">
        <f t="shared" si="3"/>
        <v>71053535.656269997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570281.10587325005</v>
      </c>
      <c r="C34" s="11">
        <f>21.5%*$G17</f>
        <v>544935.27894554997</v>
      </c>
      <c r="D34" s="11"/>
      <c r="E34" s="11">
        <f>1.8%*$G17</f>
        <v>45622.488469860007</v>
      </c>
      <c r="F34" s="11">
        <f t="shared" ref="F34:G36" si="4">0.6%*$G17</f>
        <v>15207.49615662</v>
      </c>
      <c r="G34" s="11">
        <f t="shared" si="4"/>
        <v>15207.49615662</v>
      </c>
    </row>
    <row r="35" spans="1:7" x14ac:dyDescent="0.2">
      <c r="A35" s="1" t="s">
        <v>24</v>
      </c>
      <c r="B35" s="11">
        <f>22.5%*$G18</f>
        <v>4592308.2293992499</v>
      </c>
      <c r="C35" s="11">
        <f>21.5%*$G18</f>
        <v>4388205.6414259495</v>
      </c>
      <c r="D35" s="11"/>
      <c r="E35" s="11">
        <f>1.8%*$G18</f>
        <v>367384.65835194004</v>
      </c>
      <c r="F35" s="11">
        <f t="shared" si="4"/>
        <v>122461.55278398001</v>
      </c>
      <c r="G35" s="11">
        <f t="shared" si="4"/>
        <v>122461.55278398001</v>
      </c>
    </row>
    <row r="36" spans="1:7" x14ac:dyDescent="0.2">
      <c r="A36" s="1" t="s">
        <v>23</v>
      </c>
      <c r="B36" s="11">
        <f>22.5%*$G19</f>
        <v>9008204.6485530008</v>
      </c>
      <c r="C36" s="11">
        <f>21.5%*$G19</f>
        <v>8607839.9975061994</v>
      </c>
      <c r="D36" s="11"/>
      <c r="E36" s="11">
        <f>1.8%*$G19</f>
        <v>720656.37188424007</v>
      </c>
      <c r="F36" s="11">
        <f t="shared" si="4"/>
        <v>240218.79062808002</v>
      </c>
      <c r="G36" s="11">
        <f t="shared" si="4"/>
        <v>240218.79062808002</v>
      </c>
    </row>
    <row r="37" spans="1:7" x14ac:dyDescent="0.2">
      <c r="A37" s="1" t="s">
        <v>29</v>
      </c>
      <c r="B37" s="11">
        <f>22.5%*$G20</f>
        <v>234509.91019425003</v>
      </c>
      <c r="C37" s="11">
        <f>21.5%*($G20)</f>
        <v>224087.24751895003</v>
      </c>
      <c r="D37" s="11"/>
      <c r="E37" s="11">
        <f>1.8%*($G20)</f>
        <v>18760.792815540004</v>
      </c>
      <c r="F37" s="11">
        <f>0.6%*($G20)</f>
        <v>6253.5976051800008</v>
      </c>
      <c r="G37" s="11">
        <f>0.6%*($G20)</f>
        <v>6253.5976051800008</v>
      </c>
    </row>
    <row r="38" spans="1:7" s="14" customFormat="1" ht="15.75" x14ac:dyDescent="0.25">
      <c r="A38" s="12" t="s">
        <v>26</v>
      </c>
      <c r="B38" s="13">
        <f>SUM(B34:B37)</f>
        <v>14405303.894019751</v>
      </c>
      <c r="C38" s="13">
        <f>SUM(C34:C37)</f>
        <v>13765068.165396649</v>
      </c>
      <c r="D38" s="13"/>
      <c r="E38" s="13">
        <f>SUM(E34:E37)</f>
        <v>1152424.31152158</v>
      </c>
      <c r="F38" s="13">
        <f>SUM(F34:F37)</f>
        <v>384141.43717386003</v>
      </c>
      <c r="G38" s="13">
        <f>SUM(G34:G37)</f>
        <v>384141.43717386003</v>
      </c>
    </row>
    <row r="39" spans="1:7" x14ac:dyDescent="0.2">
      <c r="A39" s="1" t="s">
        <v>27</v>
      </c>
      <c r="B39" s="11">
        <f>22.5%*$G22</f>
        <v>1557283.9703895</v>
      </c>
      <c r="C39" s="11">
        <f>21.5%*$G22</f>
        <v>1488071.3494833</v>
      </c>
      <c r="D39" s="11">
        <f>10%*$G22</f>
        <v>692126.20906200004</v>
      </c>
      <c r="E39" s="11">
        <f>1.8%*$G22</f>
        <v>124582.71763116002</v>
      </c>
      <c r="F39" s="11">
        <f>0.6%*$G22</f>
        <v>41527.572543720002</v>
      </c>
      <c r="G39" s="11">
        <f>0.6%*$G22</f>
        <v>41527.572543720002</v>
      </c>
    </row>
    <row r="40" spans="1:7" x14ac:dyDescent="0.2">
      <c r="A40" s="1" t="s">
        <v>28</v>
      </c>
      <c r="B40" s="11">
        <f>22.5%*$G23</f>
        <v>24457.658251499997</v>
      </c>
      <c r="C40" s="11">
        <f>21.5%*$G23</f>
        <v>23370.6512181</v>
      </c>
      <c r="D40" s="11">
        <f>10%*$G23</f>
        <v>10870.070334</v>
      </c>
      <c r="E40" s="11">
        <f>1.8%*$G23</f>
        <v>1956.6126601200001</v>
      </c>
      <c r="F40" s="11">
        <f>0.6%*$G23</f>
        <v>652.20422004</v>
      </c>
      <c r="G40" s="11">
        <f>0.6%*$G23</f>
        <v>652.20422004</v>
      </c>
    </row>
    <row r="41" spans="1:7" s="14" customFormat="1" ht="15.75" x14ac:dyDescent="0.25">
      <c r="A41" s="12" t="s">
        <v>26</v>
      </c>
      <c r="B41" s="13">
        <f>22.5%*$G24</f>
        <v>1581741.628641</v>
      </c>
      <c r="C41" s="13">
        <f>SUM(C39:C40)</f>
        <v>1511442.0007014</v>
      </c>
      <c r="D41" s="13">
        <f>SUM(D39:D40)</f>
        <v>702996.27939600009</v>
      </c>
      <c r="E41" s="13">
        <f>SUM(E39:E40)</f>
        <v>126539.33029128001</v>
      </c>
      <c r="F41" s="13">
        <f>SUM(F39:F40)</f>
        <v>42179.776763760005</v>
      </c>
      <c r="G41" s="13">
        <f>SUM(G39:G40)</f>
        <v>42179.776763760005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3197409.1045321506</v>
      </c>
      <c r="C43" s="11">
        <f>(C38+C41)*0.2</f>
        <v>3055302.0332196099</v>
      </c>
      <c r="D43" s="11">
        <f>(D38+D41)*0.2</f>
        <v>140599.25587920003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12789636.4181286</v>
      </c>
      <c r="C45" s="17">
        <f t="shared" si="5"/>
        <v>12221208.13287844</v>
      </c>
      <c r="D45" s="17">
        <f t="shared" si="5"/>
        <v>562397.02351680002</v>
      </c>
      <c r="E45" s="17">
        <f t="shared" si="5"/>
        <v>1278963.64181286</v>
      </c>
      <c r="F45" s="17">
        <f t="shared" si="5"/>
        <v>426321.21393762005</v>
      </c>
      <c r="G45" s="17">
        <f t="shared" si="5"/>
        <v>426321.21393762005</v>
      </c>
    </row>
    <row r="46" spans="1:7" ht="15.75" x14ac:dyDescent="0.25">
      <c r="A46" s="21" t="s">
        <v>38</v>
      </c>
    </row>
    <row r="47" spans="1:7" x14ac:dyDescent="0.2">
      <c r="A47" s="68" t="s">
        <v>74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opLeftCell="A5" zoomScale="80" zoomScaleNormal="80" workbookViewId="0">
      <selection activeCell="A11" sqref="A11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45778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4660986.9800899997</v>
      </c>
      <c r="C17" s="66">
        <v>0</v>
      </c>
      <c r="D17" s="66">
        <v>0</v>
      </c>
      <c r="E17" s="66">
        <v>0</v>
      </c>
      <c r="F17" s="66">
        <v>38804.219590000001</v>
      </c>
      <c r="G17" s="66">
        <f t="shared" ref="G17:G23" si="0">B17-C17-D17-E17-F17</f>
        <v>4622182.7604999999</v>
      </c>
    </row>
    <row r="18" spans="1:12" x14ac:dyDescent="0.2">
      <c r="A18" s="1" t="s">
        <v>24</v>
      </c>
      <c r="B18" s="11">
        <v>40634297.555639997</v>
      </c>
      <c r="C18" s="11">
        <v>0</v>
      </c>
      <c r="D18" s="11">
        <v>0</v>
      </c>
      <c r="E18" s="11">
        <v>0</v>
      </c>
      <c r="F18" s="11">
        <v>3921572.4176000003</v>
      </c>
      <c r="G18" s="11">
        <f t="shared" si="0"/>
        <v>36712725.138039999</v>
      </c>
    </row>
    <row r="19" spans="1:12" x14ac:dyDescent="0.2">
      <c r="A19" s="1" t="s">
        <v>23</v>
      </c>
      <c r="B19" s="11">
        <v>41800675.385650001</v>
      </c>
      <c r="C19" s="11">
        <v>0</v>
      </c>
      <c r="D19" s="11">
        <v>0</v>
      </c>
      <c r="E19" s="11">
        <v>0</v>
      </c>
      <c r="F19" s="11">
        <v>374614.70753999997</v>
      </c>
      <c r="G19" s="11">
        <f t="shared" si="0"/>
        <v>41426060.678110003</v>
      </c>
    </row>
    <row r="20" spans="1:12" x14ac:dyDescent="0.2">
      <c r="A20" s="1" t="s">
        <v>29</v>
      </c>
      <c r="B20" s="11">
        <v>1048193.73997</v>
      </c>
      <c r="C20" s="11">
        <v>0</v>
      </c>
      <c r="D20" s="11">
        <v>0</v>
      </c>
      <c r="E20" s="11">
        <v>0</v>
      </c>
      <c r="F20" s="11">
        <v>50.852559999999997</v>
      </c>
      <c r="G20" s="11">
        <f t="shared" si="0"/>
        <v>1048142.88741</v>
      </c>
    </row>
    <row r="21" spans="1:12" s="14" customFormat="1" ht="15.75" x14ac:dyDescent="0.25">
      <c r="A21" s="12" t="s">
        <v>26</v>
      </c>
      <c r="B21" s="13">
        <f>SUM(B17:B20)</f>
        <v>88144153.661349997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4335042.1972899996</v>
      </c>
      <c r="G21" s="13">
        <f>SUM(G17:G20)</f>
        <v>83809111.464059994</v>
      </c>
    </row>
    <row r="22" spans="1:12" x14ac:dyDescent="0.2">
      <c r="A22" s="1" t="s">
        <v>27</v>
      </c>
      <c r="B22" s="11">
        <v>7017181.3321699994</v>
      </c>
      <c r="C22" s="11">
        <v>0</v>
      </c>
      <c r="D22" s="11">
        <v>0</v>
      </c>
      <c r="E22" s="11">
        <v>0</v>
      </c>
      <c r="F22" s="11">
        <v>283322.48087999999</v>
      </c>
      <c r="G22" s="11">
        <f t="shared" si="0"/>
        <v>6733858.8512899997</v>
      </c>
    </row>
    <row r="23" spans="1:12" x14ac:dyDescent="0.2">
      <c r="A23" s="1" t="s">
        <v>28</v>
      </c>
      <c r="B23" s="11">
        <v>95890.19253</v>
      </c>
      <c r="C23" s="11">
        <v>0</v>
      </c>
      <c r="D23" s="11">
        <v>0</v>
      </c>
      <c r="E23" s="11">
        <v>0</v>
      </c>
      <c r="F23" s="11">
        <v>1.29335</v>
      </c>
      <c r="G23" s="11">
        <f t="shared" si="0"/>
        <v>95888.899179999993</v>
      </c>
    </row>
    <row r="24" spans="1:12" s="14" customFormat="1" ht="15.75" x14ac:dyDescent="0.25">
      <c r="A24" s="12" t="s">
        <v>26</v>
      </c>
      <c r="B24" s="13">
        <f>SUM(B22:B23)</f>
        <v>7113071.524699999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283323.77422999998</v>
      </c>
      <c r="G24" s="13">
        <f t="shared" si="2"/>
        <v>6829747.7504699994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95257225.186049998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4618365.9715199992</v>
      </c>
      <c r="G26" s="17">
        <f t="shared" si="3"/>
        <v>90638859.214529991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1039991.1211125</v>
      </c>
      <c r="C34" s="11">
        <f>21.5%*$G17</f>
        <v>993769.29350749997</v>
      </c>
      <c r="D34" s="11"/>
      <c r="E34" s="11">
        <f>1.8%*$G17</f>
        <v>83199.289689000012</v>
      </c>
      <c r="F34" s="11">
        <f t="shared" ref="F34:G36" si="4">0.6%*$G17</f>
        <v>27733.096562999999</v>
      </c>
      <c r="G34" s="11">
        <f t="shared" si="4"/>
        <v>27733.096562999999</v>
      </c>
    </row>
    <row r="35" spans="1:7" x14ac:dyDescent="0.2">
      <c r="A35" s="1" t="s">
        <v>24</v>
      </c>
      <c r="B35" s="11">
        <f>22.5%*$G18</f>
        <v>8260363.1560589997</v>
      </c>
      <c r="C35" s="11">
        <f>21.5%*$G18</f>
        <v>7893235.9046785999</v>
      </c>
      <c r="D35" s="11"/>
      <c r="E35" s="11">
        <f>1.8%*$G18</f>
        <v>660829.05248472001</v>
      </c>
      <c r="F35" s="11">
        <f t="shared" si="4"/>
        <v>220276.35082823999</v>
      </c>
      <c r="G35" s="11">
        <f t="shared" si="4"/>
        <v>220276.35082823999</v>
      </c>
    </row>
    <row r="36" spans="1:7" x14ac:dyDescent="0.2">
      <c r="A36" s="1" t="s">
        <v>23</v>
      </c>
      <c r="B36" s="11">
        <f>22.5%*$G19</f>
        <v>9320863.6525747515</v>
      </c>
      <c r="C36" s="11">
        <f>21.5%*$G19</f>
        <v>8906603.0457936507</v>
      </c>
      <c r="D36" s="11"/>
      <c r="E36" s="11">
        <f>1.8%*$G19</f>
        <v>745669.09220598009</v>
      </c>
      <c r="F36" s="11">
        <f t="shared" si="4"/>
        <v>248556.36406866001</v>
      </c>
      <c r="G36" s="11">
        <f t="shared" si="4"/>
        <v>248556.36406866001</v>
      </c>
    </row>
    <row r="37" spans="1:7" x14ac:dyDescent="0.2">
      <c r="A37" s="1" t="s">
        <v>29</v>
      </c>
      <c r="B37" s="11">
        <f>22.5%*$G20</f>
        <v>235832.14966724999</v>
      </c>
      <c r="C37" s="11">
        <f>21.5%*($G20)</f>
        <v>225350.72079314999</v>
      </c>
      <c r="D37" s="11"/>
      <c r="E37" s="11">
        <f>1.8%*($G20)</f>
        <v>18866.571973380003</v>
      </c>
      <c r="F37" s="11">
        <f>0.6%*($G20)</f>
        <v>6288.8573244600002</v>
      </c>
      <c r="G37" s="11">
        <f>0.6%*($G20)</f>
        <v>6288.8573244600002</v>
      </c>
    </row>
    <row r="38" spans="1:7" s="14" customFormat="1" ht="15.75" x14ac:dyDescent="0.25">
      <c r="A38" s="12" t="s">
        <v>26</v>
      </c>
      <c r="B38" s="13">
        <f>SUM(B34:B37)</f>
        <v>18857050.079413503</v>
      </c>
      <c r="C38" s="13">
        <f>SUM(C34:C37)</f>
        <v>18018958.964772902</v>
      </c>
      <c r="D38" s="13"/>
      <c r="E38" s="13">
        <f>SUM(E34:E37)</f>
        <v>1508564.00635308</v>
      </c>
      <c r="F38" s="13">
        <f>SUM(F34:F37)</f>
        <v>502854.66878435999</v>
      </c>
      <c r="G38" s="13">
        <f>SUM(G34:G37)</f>
        <v>502854.66878435999</v>
      </c>
    </row>
    <row r="39" spans="1:7" x14ac:dyDescent="0.2">
      <c r="A39" s="1" t="s">
        <v>27</v>
      </c>
      <c r="B39" s="11">
        <f>22.5%*$G22</f>
        <v>1515118.2415402499</v>
      </c>
      <c r="C39" s="11">
        <f>21.5%*$G22</f>
        <v>1447779.6530273499</v>
      </c>
      <c r="D39" s="11">
        <f>10%*$G22</f>
        <v>673385.88512900006</v>
      </c>
      <c r="E39" s="11">
        <f>1.8%*$G22</f>
        <v>121209.45932322001</v>
      </c>
      <c r="F39" s="11">
        <f>0.6%*$G22</f>
        <v>40403.15310774</v>
      </c>
      <c r="G39" s="11">
        <f>0.6%*$G22</f>
        <v>40403.15310774</v>
      </c>
    </row>
    <row r="40" spans="1:7" x14ac:dyDescent="0.2">
      <c r="A40" s="1" t="s">
        <v>28</v>
      </c>
      <c r="B40" s="11">
        <f>22.5%*$G23</f>
        <v>21575.002315499998</v>
      </c>
      <c r="C40" s="11">
        <f>21.5%*$G23</f>
        <v>20616.113323699999</v>
      </c>
      <c r="D40" s="11">
        <f>10%*$G23</f>
        <v>9588.8899179999989</v>
      </c>
      <c r="E40" s="11">
        <f>1.8%*$G23</f>
        <v>1726.0001852400001</v>
      </c>
      <c r="F40" s="11">
        <f>0.6%*$G23</f>
        <v>575.33339507999995</v>
      </c>
      <c r="G40" s="11">
        <f>0.6%*$G23</f>
        <v>575.33339507999995</v>
      </c>
    </row>
    <row r="41" spans="1:7" s="14" customFormat="1" ht="15.75" x14ac:dyDescent="0.25">
      <c r="A41" s="12" t="s">
        <v>26</v>
      </c>
      <c r="B41" s="13">
        <f>22.5%*$G24</f>
        <v>1536693.24385575</v>
      </c>
      <c r="C41" s="13">
        <f>SUM(C39:C40)</f>
        <v>1468395.7663510498</v>
      </c>
      <c r="D41" s="13">
        <f>SUM(D39:D40)</f>
        <v>682974.77504700003</v>
      </c>
      <c r="E41" s="13">
        <f>SUM(E39:E40)</f>
        <v>122935.45950846002</v>
      </c>
      <c r="F41" s="13">
        <f>SUM(F39:F40)</f>
        <v>40978.48650282</v>
      </c>
      <c r="G41" s="13">
        <f>SUM(G39:G40)</f>
        <v>40978.48650282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4078748.6646538507</v>
      </c>
      <c r="C43" s="11">
        <f>(C38+C41)*0.2</f>
        <v>3897470.946224791</v>
      </c>
      <c r="D43" s="11">
        <f>(D38+D41)*0.2</f>
        <v>136594.9550094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16314994.658615401</v>
      </c>
      <c r="C45" s="17">
        <f t="shared" si="5"/>
        <v>15589883.784899164</v>
      </c>
      <c r="D45" s="17">
        <f t="shared" si="5"/>
        <v>546379.8200376</v>
      </c>
      <c r="E45" s="17">
        <f t="shared" si="5"/>
        <v>1631499.4658615401</v>
      </c>
      <c r="F45" s="17">
        <f t="shared" si="5"/>
        <v>543833.15528717998</v>
      </c>
      <c r="G45" s="17">
        <f t="shared" si="5"/>
        <v>543833.15528717998</v>
      </c>
    </row>
    <row r="46" spans="1:7" ht="15.75" x14ac:dyDescent="0.25">
      <c r="A46" s="21" t="s">
        <v>38</v>
      </c>
    </row>
    <row r="47" spans="1:7" x14ac:dyDescent="0.2">
      <c r="A47" s="68" t="s">
        <v>73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zoomScale="80" zoomScaleNormal="80" workbookViewId="0">
      <selection activeCell="A2" sqref="A2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45809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24134379.958080001</v>
      </c>
      <c r="C17" s="66">
        <v>0</v>
      </c>
      <c r="D17" s="66">
        <v>0</v>
      </c>
      <c r="E17" s="66">
        <v>0</v>
      </c>
      <c r="F17" s="66">
        <v>64409.009469999997</v>
      </c>
      <c r="G17" s="66">
        <f t="shared" ref="G17:G23" si="0">B17-C17-D17-E17-F17</f>
        <v>24069970.94861</v>
      </c>
    </row>
    <row r="18" spans="1:12" x14ac:dyDescent="0.2">
      <c r="A18" s="1" t="s">
        <v>24</v>
      </c>
      <c r="B18" s="11">
        <v>18286533.060170002</v>
      </c>
      <c r="C18" s="11">
        <v>0</v>
      </c>
      <c r="D18" s="11">
        <v>0</v>
      </c>
      <c r="E18" s="11">
        <v>0</v>
      </c>
      <c r="F18" s="11">
        <v>4396271.4996399991</v>
      </c>
      <c r="G18" s="11">
        <f t="shared" si="0"/>
        <v>13890261.560530003</v>
      </c>
    </row>
    <row r="19" spans="1:12" x14ac:dyDescent="0.2">
      <c r="A19" s="1" t="s">
        <v>23</v>
      </c>
      <c r="B19" s="11">
        <v>56740672.696359999</v>
      </c>
      <c r="C19" s="11">
        <v>0</v>
      </c>
      <c r="D19" s="11">
        <v>0</v>
      </c>
      <c r="E19" s="11">
        <v>0</v>
      </c>
      <c r="F19" s="11">
        <v>11199758.06127</v>
      </c>
      <c r="G19" s="11">
        <f t="shared" si="0"/>
        <v>45540914.635090001</v>
      </c>
    </row>
    <row r="20" spans="1:12" x14ac:dyDescent="0.2">
      <c r="A20" s="1" t="s">
        <v>29</v>
      </c>
      <c r="B20" s="11">
        <v>1822716.0553799998</v>
      </c>
      <c r="C20" s="11">
        <v>0</v>
      </c>
      <c r="D20" s="11">
        <v>0</v>
      </c>
      <c r="E20" s="11">
        <v>0</v>
      </c>
      <c r="F20" s="11">
        <v>425.72613999999999</v>
      </c>
      <c r="G20" s="11">
        <f t="shared" si="0"/>
        <v>1822290.3292399999</v>
      </c>
    </row>
    <row r="21" spans="1:12" s="14" customFormat="1" ht="15.75" x14ac:dyDescent="0.25">
      <c r="A21" s="12" t="s">
        <v>26</v>
      </c>
      <c r="B21" s="13">
        <f>SUM(B17:B20)</f>
        <v>100984301.76999001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15660864.296519998</v>
      </c>
      <c r="G21" s="13">
        <f>SUM(G17:G20)</f>
        <v>85323437.473470002</v>
      </c>
    </row>
    <row r="22" spans="1:12" x14ac:dyDescent="0.2">
      <c r="A22" s="1" t="s">
        <v>27</v>
      </c>
      <c r="B22" s="11">
        <v>7708968.8845300004</v>
      </c>
      <c r="C22" s="11">
        <v>0</v>
      </c>
      <c r="D22" s="11">
        <v>0</v>
      </c>
      <c r="E22" s="11">
        <v>0</v>
      </c>
      <c r="F22" s="11">
        <v>233134.71940999999</v>
      </c>
      <c r="G22" s="11">
        <f t="shared" si="0"/>
        <v>7475834.16512</v>
      </c>
    </row>
    <row r="23" spans="1:12" x14ac:dyDescent="0.2">
      <c r="A23" s="1" t="s">
        <v>28</v>
      </c>
      <c r="B23" s="11">
        <v>299289.99682</v>
      </c>
      <c r="C23" s="11">
        <v>0</v>
      </c>
      <c r="D23" s="11">
        <v>0</v>
      </c>
      <c r="E23" s="11">
        <v>0</v>
      </c>
      <c r="F23" s="11">
        <v>1.0000000000000001E-5</v>
      </c>
      <c r="G23" s="11">
        <f t="shared" si="0"/>
        <v>299289.99680999998</v>
      </c>
    </row>
    <row r="24" spans="1:12" s="14" customFormat="1" ht="15.75" x14ac:dyDescent="0.25">
      <c r="A24" s="12" t="s">
        <v>26</v>
      </c>
      <c r="B24" s="13">
        <f>SUM(B22:B23)</f>
        <v>8008258.8813500004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233134.71941999998</v>
      </c>
      <c r="G24" s="13">
        <f t="shared" si="2"/>
        <v>7775124.1619300004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108992560.65134001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15893999.015939999</v>
      </c>
      <c r="G26" s="17">
        <f t="shared" si="3"/>
        <v>93098561.635399997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5415743.4634372499</v>
      </c>
      <c r="C34" s="11">
        <f>21.5%*$G17</f>
        <v>5175043.75395115</v>
      </c>
      <c r="D34" s="11"/>
      <c r="E34" s="11">
        <f>1.8%*$G17</f>
        <v>433259.47707498004</v>
      </c>
      <c r="F34" s="11">
        <f t="shared" ref="F34:G36" si="4">0.6%*$G17</f>
        <v>144419.82569165999</v>
      </c>
      <c r="G34" s="11">
        <f t="shared" si="4"/>
        <v>144419.82569165999</v>
      </c>
    </row>
    <row r="35" spans="1:7" x14ac:dyDescent="0.2">
      <c r="A35" s="1" t="s">
        <v>24</v>
      </c>
      <c r="B35" s="11">
        <f>22.5%*$G18</f>
        <v>3125308.851119251</v>
      </c>
      <c r="C35" s="11">
        <f>21.5%*$G18</f>
        <v>2986406.2355139507</v>
      </c>
      <c r="D35" s="11"/>
      <c r="E35" s="11">
        <f>1.8%*$G18</f>
        <v>250024.70808954007</v>
      </c>
      <c r="F35" s="11">
        <f t="shared" si="4"/>
        <v>83341.569363180024</v>
      </c>
      <c r="G35" s="11">
        <f t="shared" si="4"/>
        <v>83341.569363180024</v>
      </c>
    </row>
    <row r="36" spans="1:7" x14ac:dyDescent="0.2">
      <c r="A36" s="1" t="s">
        <v>23</v>
      </c>
      <c r="B36" s="11">
        <f>22.5%*$G19</f>
        <v>10246705.79289525</v>
      </c>
      <c r="C36" s="11">
        <f>21.5%*$G19</f>
        <v>9791296.6465443503</v>
      </c>
      <c r="D36" s="11"/>
      <c r="E36" s="11">
        <f>1.8%*$G19</f>
        <v>819736.46343162016</v>
      </c>
      <c r="F36" s="11">
        <f t="shared" si="4"/>
        <v>273245.48781054001</v>
      </c>
      <c r="G36" s="11">
        <f t="shared" si="4"/>
        <v>273245.48781054001</v>
      </c>
    </row>
    <row r="37" spans="1:7" x14ac:dyDescent="0.2">
      <c r="A37" s="1" t="s">
        <v>29</v>
      </c>
      <c r="B37" s="11">
        <f>22.5%*$G20</f>
        <v>410015.32407899998</v>
      </c>
      <c r="C37" s="11">
        <f>21.5%*($G20)</f>
        <v>391792.42078659998</v>
      </c>
      <c r="D37" s="11"/>
      <c r="E37" s="11">
        <f>1.8%*($G20)</f>
        <v>32801.225926320003</v>
      </c>
      <c r="F37" s="11">
        <f>0.6%*($G20)</f>
        <v>10933.74197544</v>
      </c>
      <c r="G37" s="11">
        <f>0.6%*($G20)</f>
        <v>10933.74197544</v>
      </c>
    </row>
    <row r="38" spans="1:7" s="14" customFormat="1" ht="15.75" x14ac:dyDescent="0.25">
      <c r="A38" s="12" t="s">
        <v>26</v>
      </c>
      <c r="B38" s="13">
        <f>SUM(B34:B37)</f>
        <v>19197773.431530751</v>
      </c>
      <c r="C38" s="13">
        <f>SUM(C34:C37)</f>
        <v>18344539.056796052</v>
      </c>
      <c r="D38" s="13"/>
      <c r="E38" s="13">
        <f>SUM(E34:E37)</f>
        <v>1535821.8745224602</v>
      </c>
      <c r="F38" s="13">
        <f>SUM(F34:F37)</f>
        <v>511940.62484082003</v>
      </c>
      <c r="G38" s="13">
        <f>SUM(G34:G37)</f>
        <v>511940.62484082003</v>
      </c>
    </row>
    <row r="39" spans="1:7" x14ac:dyDescent="0.2">
      <c r="A39" s="1" t="s">
        <v>27</v>
      </c>
      <c r="B39" s="11">
        <f>22.5%*$G22</f>
        <v>1682062.6871520001</v>
      </c>
      <c r="C39" s="11">
        <f>21.5%*$G22</f>
        <v>1607304.3455008001</v>
      </c>
      <c r="D39" s="11">
        <f>10%*$G22</f>
        <v>747583.41651200003</v>
      </c>
      <c r="E39" s="11">
        <f>1.8%*$G22</f>
        <v>134565.01497216002</v>
      </c>
      <c r="F39" s="11">
        <f>0.6%*$G22</f>
        <v>44855.004990720001</v>
      </c>
      <c r="G39" s="11">
        <f>0.6%*$G22</f>
        <v>44855.004990720001</v>
      </c>
    </row>
    <row r="40" spans="1:7" x14ac:dyDescent="0.2">
      <c r="A40" s="1" t="s">
        <v>28</v>
      </c>
      <c r="B40" s="11">
        <f>22.5%*$G23</f>
        <v>67340.249282249992</v>
      </c>
      <c r="C40" s="11">
        <f>21.5%*$G23</f>
        <v>64347.349314149993</v>
      </c>
      <c r="D40" s="11">
        <f>10%*$G23</f>
        <v>29928.999681000001</v>
      </c>
      <c r="E40" s="11">
        <f>1.8%*$G23</f>
        <v>5387.21994258</v>
      </c>
      <c r="F40" s="11">
        <f>0.6%*$G23</f>
        <v>1795.7399808599998</v>
      </c>
      <c r="G40" s="11">
        <f>0.6%*$G23</f>
        <v>1795.7399808599998</v>
      </c>
    </row>
    <row r="41" spans="1:7" s="14" customFormat="1" ht="15.75" x14ac:dyDescent="0.25">
      <c r="A41" s="12" t="s">
        <v>26</v>
      </c>
      <c r="B41" s="13">
        <f>22.5%*$G24</f>
        <v>1749402.9364342501</v>
      </c>
      <c r="C41" s="13">
        <f>SUM(C39:C40)</f>
        <v>1671651.69481495</v>
      </c>
      <c r="D41" s="13">
        <f>SUM(D39:D40)</f>
        <v>777512.41619300004</v>
      </c>
      <c r="E41" s="13">
        <f>SUM(E39:E40)</f>
        <v>139952.23491474002</v>
      </c>
      <c r="F41" s="13">
        <f>SUM(F39:F40)</f>
        <v>46650.744971580003</v>
      </c>
      <c r="G41" s="13">
        <f>SUM(G39:G40)</f>
        <v>46650.744971580003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4189435.2735930006</v>
      </c>
      <c r="C43" s="11">
        <f>(C38+C41)*0.2</f>
        <v>4003238.1503222007</v>
      </c>
      <c r="D43" s="11">
        <f>(D38+D41)*0.2</f>
        <v>155502.48323860002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16757741.094372001</v>
      </c>
      <c r="C45" s="17">
        <f t="shared" si="5"/>
        <v>16012952.601288801</v>
      </c>
      <c r="D45" s="17">
        <f t="shared" si="5"/>
        <v>622009.93295440008</v>
      </c>
      <c r="E45" s="17">
        <f t="shared" si="5"/>
        <v>1675774.1094372002</v>
      </c>
      <c r="F45" s="17">
        <f t="shared" si="5"/>
        <v>558591.36981240008</v>
      </c>
      <c r="G45" s="17">
        <f t="shared" si="5"/>
        <v>558591.36981240008</v>
      </c>
    </row>
    <row r="46" spans="1:7" ht="15.75" x14ac:dyDescent="0.25">
      <c r="A46" s="21" t="s">
        <v>38</v>
      </c>
    </row>
    <row r="47" spans="1:7" x14ac:dyDescent="0.2">
      <c r="A47" s="68" t="s">
        <v>72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45839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6762040.2877799999</v>
      </c>
      <c r="C17" s="66">
        <v>0</v>
      </c>
      <c r="D17" s="66">
        <v>0</v>
      </c>
      <c r="E17" s="66">
        <v>0</v>
      </c>
      <c r="F17" s="66">
        <v>29781.594679999998</v>
      </c>
      <c r="G17" s="66">
        <f t="shared" ref="G17:G23" si="0">B17-C17-D17-E17-F17</f>
        <v>6732258.6930999998</v>
      </c>
    </row>
    <row r="18" spans="1:12" x14ac:dyDescent="0.2">
      <c r="A18" s="1" t="s">
        <v>24</v>
      </c>
      <c r="B18" s="11">
        <v>18015963.90738</v>
      </c>
      <c r="C18" s="11">
        <v>0</v>
      </c>
      <c r="D18" s="11">
        <v>0</v>
      </c>
      <c r="E18" s="11">
        <v>0</v>
      </c>
      <c r="F18" s="11">
        <v>4384701.4635899998</v>
      </c>
      <c r="G18" s="11">
        <f t="shared" si="0"/>
        <v>13631262.44379</v>
      </c>
    </row>
    <row r="19" spans="1:12" x14ac:dyDescent="0.2">
      <c r="A19" s="1" t="s">
        <v>23</v>
      </c>
      <c r="B19" s="11">
        <v>40120076.527389996</v>
      </c>
      <c r="C19" s="11">
        <v>0</v>
      </c>
      <c r="D19" s="11">
        <v>0</v>
      </c>
      <c r="E19" s="11">
        <v>0</v>
      </c>
      <c r="F19" s="11">
        <v>11236006.450609999</v>
      </c>
      <c r="G19" s="11">
        <f t="shared" si="0"/>
        <v>28884070.076779999</v>
      </c>
    </row>
    <row r="20" spans="1:12" x14ac:dyDescent="0.2">
      <c r="A20" s="1" t="s">
        <v>29</v>
      </c>
      <c r="B20" s="11">
        <v>1231499.50847</v>
      </c>
      <c r="C20" s="11">
        <v>0</v>
      </c>
      <c r="D20" s="11">
        <v>0</v>
      </c>
      <c r="E20" s="11">
        <v>0</v>
      </c>
      <c r="F20" s="11">
        <v>59.348990000000001</v>
      </c>
      <c r="G20" s="11">
        <f t="shared" si="0"/>
        <v>1231440.1594799999</v>
      </c>
    </row>
    <row r="21" spans="1:12" s="14" customFormat="1" ht="15.75" x14ac:dyDescent="0.25">
      <c r="A21" s="12" t="s">
        <v>26</v>
      </c>
      <c r="B21" s="13">
        <f>SUM(B17:B20)</f>
        <v>66129580.231019996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15650548.857869999</v>
      </c>
      <c r="G21" s="13">
        <f>SUM(G17:G20)</f>
        <v>50479031.373149998</v>
      </c>
    </row>
    <row r="22" spans="1:12" x14ac:dyDescent="0.2">
      <c r="A22" s="1" t="s">
        <v>27</v>
      </c>
      <c r="B22" s="11">
        <v>7349096.2017099997</v>
      </c>
      <c r="C22" s="11">
        <v>0</v>
      </c>
      <c r="D22" s="11">
        <v>0</v>
      </c>
      <c r="E22" s="11">
        <v>0</v>
      </c>
      <c r="F22" s="11">
        <v>823750.02065999992</v>
      </c>
      <c r="G22" s="11">
        <f t="shared" si="0"/>
        <v>6525346.1810499998</v>
      </c>
    </row>
    <row r="23" spans="1:12" x14ac:dyDescent="0.2">
      <c r="A23" s="1" t="s">
        <v>28</v>
      </c>
      <c r="B23" s="11">
        <v>145834.02873000002</v>
      </c>
      <c r="C23" s="11">
        <v>0</v>
      </c>
      <c r="D23" s="11">
        <v>0</v>
      </c>
      <c r="E23" s="11">
        <v>0</v>
      </c>
      <c r="F23" s="11">
        <v>297.31291000000004</v>
      </c>
      <c r="G23" s="11">
        <f t="shared" si="0"/>
        <v>145536.71582000001</v>
      </c>
    </row>
    <row r="24" spans="1:12" s="14" customFormat="1" ht="15.75" x14ac:dyDescent="0.25">
      <c r="A24" s="12" t="s">
        <v>26</v>
      </c>
      <c r="B24" s="13">
        <f>SUM(B22:B23)</f>
        <v>7494930.2304400001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824047.3335699999</v>
      </c>
      <c r="G24" s="13">
        <f t="shared" si="2"/>
        <v>6670882.8968699994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73624510.461459994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16474596.191439999</v>
      </c>
      <c r="G26" s="17">
        <f t="shared" si="3"/>
        <v>57149914.270020001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1514758.2059475</v>
      </c>
      <c r="C34" s="11">
        <f>21.5%*$G17</f>
        <v>1447435.6190165</v>
      </c>
      <c r="D34" s="11"/>
      <c r="E34" s="11">
        <f>1.8%*$G17</f>
        <v>121180.65647580002</v>
      </c>
      <c r="F34" s="11">
        <f t="shared" ref="F34:G36" si="4">0.6%*$G17</f>
        <v>40393.552158600003</v>
      </c>
      <c r="G34" s="11">
        <f t="shared" si="4"/>
        <v>40393.552158600003</v>
      </c>
    </row>
    <row r="35" spans="1:7" x14ac:dyDescent="0.2">
      <c r="A35" s="1" t="s">
        <v>24</v>
      </c>
      <c r="B35" s="11">
        <f>22.5%*$G18</f>
        <v>3067034.0498527503</v>
      </c>
      <c r="C35" s="11">
        <f>21.5%*$G18</f>
        <v>2930721.42541485</v>
      </c>
      <c r="D35" s="11"/>
      <c r="E35" s="11">
        <f>1.8%*$G18</f>
        <v>245362.72398822004</v>
      </c>
      <c r="F35" s="11">
        <f t="shared" si="4"/>
        <v>81787.574662740008</v>
      </c>
      <c r="G35" s="11">
        <f t="shared" si="4"/>
        <v>81787.574662740008</v>
      </c>
    </row>
    <row r="36" spans="1:7" x14ac:dyDescent="0.2">
      <c r="A36" s="1" t="s">
        <v>23</v>
      </c>
      <c r="B36" s="11">
        <f>22.5%*$G19</f>
        <v>6498915.7672755001</v>
      </c>
      <c r="C36" s="11">
        <f>21.5%*$G19</f>
        <v>6210075.0665076999</v>
      </c>
      <c r="D36" s="11"/>
      <c r="E36" s="11">
        <f>1.8%*$G19</f>
        <v>519913.26138204004</v>
      </c>
      <c r="F36" s="11">
        <f t="shared" si="4"/>
        <v>173304.42046068</v>
      </c>
      <c r="G36" s="11">
        <f t="shared" si="4"/>
        <v>173304.42046068</v>
      </c>
    </row>
    <row r="37" spans="1:7" x14ac:dyDescent="0.2">
      <c r="A37" s="1" t="s">
        <v>29</v>
      </c>
      <c r="B37" s="11">
        <f>22.5%*$G20</f>
        <v>277074.035883</v>
      </c>
      <c r="C37" s="11">
        <f>21.5%*($G20)</f>
        <v>264759.6342882</v>
      </c>
      <c r="D37" s="11"/>
      <c r="E37" s="11">
        <f>1.8%*($G20)</f>
        <v>22165.922870640003</v>
      </c>
      <c r="F37" s="11">
        <f>0.6%*($G20)</f>
        <v>7388.64095688</v>
      </c>
      <c r="G37" s="11">
        <f>0.6%*($G20)</f>
        <v>7388.64095688</v>
      </c>
    </row>
    <row r="38" spans="1:7" s="14" customFormat="1" ht="15.75" x14ac:dyDescent="0.25">
      <c r="A38" s="12" t="s">
        <v>26</v>
      </c>
      <c r="B38" s="13">
        <f>SUM(B34:B37)</f>
        <v>11357782.05895875</v>
      </c>
      <c r="C38" s="13">
        <f>SUM(C34:C37)</f>
        <v>10852991.745227249</v>
      </c>
      <c r="D38" s="13"/>
      <c r="E38" s="13">
        <f>SUM(E34:E37)</f>
        <v>908622.5647167</v>
      </c>
      <c r="F38" s="13">
        <f>SUM(F34:F37)</f>
        <v>302874.18823889998</v>
      </c>
      <c r="G38" s="13">
        <f>SUM(G34:G37)</f>
        <v>302874.18823889998</v>
      </c>
    </row>
    <row r="39" spans="1:7" x14ac:dyDescent="0.2">
      <c r="A39" s="1" t="s">
        <v>27</v>
      </c>
      <c r="B39" s="11">
        <f>22.5%*$G22</f>
        <v>1468202.89073625</v>
      </c>
      <c r="C39" s="11">
        <f>21.5%*$G22</f>
        <v>1402949.4289257498</v>
      </c>
      <c r="D39" s="11">
        <f>10%*$G22</f>
        <v>652534.618105</v>
      </c>
      <c r="E39" s="11">
        <f>1.8%*$G22</f>
        <v>117456.23125890001</v>
      </c>
      <c r="F39" s="11">
        <f>0.6%*$G22</f>
        <v>39152.0770863</v>
      </c>
      <c r="G39" s="11">
        <f>0.6%*$G22</f>
        <v>39152.0770863</v>
      </c>
    </row>
    <row r="40" spans="1:7" x14ac:dyDescent="0.2">
      <c r="A40" s="1" t="s">
        <v>28</v>
      </c>
      <c r="B40" s="11">
        <f>22.5%*$G23</f>
        <v>32745.761059500004</v>
      </c>
      <c r="C40" s="11">
        <f>21.5%*$G23</f>
        <v>31290.393901300002</v>
      </c>
      <c r="D40" s="11">
        <f>10%*$G23</f>
        <v>14553.671582000003</v>
      </c>
      <c r="E40" s="11">
        <f>1.8%*$G23</f>
        <v>2619.6608847600005</v>
      </c>
      <c r="F40" s="11">
        <f>0.6%*$G23</f>
        <v>873.22029492000013</v>
      </c>
      <c r="G40" s="11">
        <f>0.6%*$G23</f>
        <v>873.22029492000013</v>
      </c>
    </row>
    <row r="41" spans="1:7" s="14" customFormat="1" ht="15.75" x14ac:dyDescent="0.25">
      <c r="A41" s="12" t="s">
        <v>26</v>
      </c>
      <c r="B41" s="13">
        <f>22.5%*$G24</f>
        <v>1500948.6517957498</v>
      </c>
      <c r="C41" s="13">
        <f>SUM(C39:C40)</f>
        <v>1434239.8228270498</v>
      </c>
      <c r="D41" s="13">
        <f>SUM(D39:D40)</f>
        <v>667088.28968699998</v>
      </c>
      <c r="E41" s="13">
        <f>SUM(E39:E40)</f>
        <v>120075.89214366001</v>
      </c>
      <c r="F41" s="13">
        <f>SUM(F39:F40)</f>
        <v>40025.29738122</v>
      </c>
      <c r="G41" s="13">
        <f>SUM(G39:G40)</f>
        <v>40025.29738122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2571746.1421509003</v>
      </c>
      <c r="C43" s="11">
        <f>(C38+C41)*0.2</f>
        <v>2457446.3136108601</v>
      </c>
      <c r="D43" s="11">
        <f>(D38+D41)*0.2</f>
        <v>133417.65793740001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10286984.568603601</v>
      </c>
      <c r="C45" s="17">
        <f t="shared" si="5"/>
        <v>9829785.2544434406</v>
      </c>
      <c r="D45" s="17">
        <f t="shared" si="5"/>
        <v>533670.63174959994</v>
      </c>
      <c r="E45" s="17">
        <f t="shared" si="5"/>
        <v>1028698.45686036</v>
      </c>
      <c r="F45" s="17">
        <f t="shared" si="5"/>
        <v>342899.48562011996</v>
      </c>
      <c r="G45" s="17">
        <f t="shared" si="5"/>
        <v>342899.48562011996</v>
      </c>
    </row>
    <row r="46" spans="1:7" ht="15.75" x14ac:dyDescent="0.25">
      <c r="A46" s="21" t="s">
        <v>38</v>
      </c>
    </row>
    <row r="47" spans="1:7" x14ac:dyDescent="0.2">
      <c r="A47" s="68" t="s">
        <v>71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77" t="s">
        <v>54</v>
      </c>
      <c r="B53" s="77"/>
      <c r="C53" s="77"/>
      <c r="D53" s="77"/>
      <c r="E53" s="77"/>
      <c r="F53" s="77"/>
      <c r="G53" s="77"/>
      <c r="H53" s="12"/>
    </row>
    <row r="54" spans="1:8" ht="15.75" x14ac:dyDescent="0.25">
      <c r="A54" s="80" t="s">
        <v>85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76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>
        <v>71773221.381369993</v>
      </c>
      <c r="C61" s="27">
        <v>0</v>
      </c>
      <c r="D61" s="27">
        <v>0</v>
      </c>
      <c r="E61" s="27">
        <v>0</v>
      </c>
      <c r="F61" s="27">
        <v>577108.04550999997</v>
      </c>
      <c r="G61" s="11">
        <v>71196113.335860014</v>
      </c>
      <c r="H61" s="11">
        <v>711961.1333586002</v>
      </c>
    </row>
    <row r="62" spans="1:8" x14ac:dyDescent="0.2">
      <c r="A62" s="1" t="s">
        <v>24</v>
      </c>
      <c r="B62" s="27">
        <v>340061060.43929005</v>
      </c>
      <c r="C62" s="27">
        <v>0</v>
      </c>
      <c r="D62" s="27">
        <v>0</v>
      </c>
      <c r="E62" s="27">
        <v>1445.5329899999999</v>
      </c>
      <c r="F62" s="27">
        <v>58424388.206730008</v>
      </c>
      <c r="G62" s="11">
        <v>281635226.69956994</v>
      </c>
      <c r="H62" s="11">
        <v>2816352.2669956996</v>
      </c>
    </row>
    <row r="63" spans="1:8" x14ac:dyDescent="0.2">
      <c r="A63" s="1" t="s">
        <v>23</v>
      </c>
      <c r="B63" s="27">
        <v>501614801.60976005</v>
      </c>
      <c r="C63" s="27">
        <v>0</v>
      </c>
      <c r="D63" s="27">
        <v>0</v>
      </c>
      <c r="E63" s="27">
        <v>0</v>
      </c>
      <c r="F63" s="27">
        <v>43852635.66939</v>
      </c>
      <c r="G63" s="11">
        <v>457762165.94037002</v>
      </c>
      <c r="H63" s="11">
        <v>4577621.6594037004</v>
      </c>
    </row>
    <row r="64" spans="1:8" x14ac:dyDescent="0.2">
      <c r="A64" s="1" t="s">
        <v>29</v>
      </c>
      <c r="B64" s="27">
        <v>15275758.825789999</v>
      </c>
      <c r="C64" s="27">
        <v>0</v>
      </c>
      <c r="D64" s="27">
        <v>0</v>
      </c>
      <c r="E64" s="27">
        <v>0</v>
      </c>
      <c r="F64" s="27">
        <v>83651.857779999991</v>
      </c>
      <c r="G64" s="11">
        <v>15192106.968009999</v>
      </c>
      <c r="H64" s="11">
        <v>151921.06968009999</v>
      </c>
    </row>
    <row r="65" spans="1:9" ht="15.75" x14ac:dyDescent="0.25">
      <c r="A65" s="12" t="s">
        <v>26</v>
      </c>
      <c r="B65" s="28">
        <f>SUM(B61:B64)</f>
        <v>928724842.25621021</v>
      </c>
      <c r="C65" s="28">
        <f t="shared" ref="C65:H65" si="6">SUM(C61:C64)</f>
        <v>0</v>
      </c>
      <c r="D65" s="28">
        <f t="shared" si="6"/>
        <v>0</v>
      </c>
      <c r="E65" s="28">
        <f t="shared" si="6"/>
        <v>1445.5329899999999</v>
      </c>
      <c r="F65" s="28">
        <f t="shared" si="6"/>
        <v>102937783.77941</v>
      </c>
      <c r="G65" s="28">
        <f t="shared" si="6"/>
        <v>825785612.94380999</v>
      </c>
      <c r="H65" s="28">
        <f t="shared" si="6"/>
        <v>8257856.1294381004</v>
      </c>
      <c r="I65" s="30"/>
    </row>
    <row r="66" spans="1:9" x14ac:dyDescent="0.2">
      <c r="A66" s="1" t="s">
        <v>27</v>
      </c>
      <c r="B66" s="27">
        <v>93672407.475409985</v>
      </c>
      <c r="C66" s="27">
        <v>0</v>
      </c>
      <c r="D66" s="27">
        <v>0</v>
      </c>
      <c r="E66" s="27">
        <v>0</v>
      </c>
      <c r="F66" s="27">
        <v>5205676.1953299996</v>
      </c>
      <c r="G66" s="11">
        <v>88466731.280080006</v>
      </c>
      <c r="H66" s="11">
        <v>884667.31280080008</v>
      </c>
      <c r="I66" s="30"/>
    </row>
    <row r="67" spans="1:9" x14ac:dyDescent="0.2">
      <c r="A67" s="1" t="s">
        <v>28</v>
      </c>
      <c r="B67" s="27">
        <v>1560923.1943599998</v>
      </c>
      <c r="C67" s="27">
        <v>0</v>
      </c>
      <c r="D67" s="27">
        <v>0</v>
      </c>
      <c r="E67" s="27">
        <v>0</v>
      </c>
      <c r="F67" s="27">
        <v>7112.2492199999979</v>
      </c>
      <c r="G67" s="11">
        <v>1553810.9451400002</v>
      </c>
      <c r="H67" s="11">
        <v>15538.109451400001</v>
      </c>
      <c r="I67" s="30"/>
    </row>
    <row r="68" spans="1:9" ht="15.75" x14ac:dyDescent="0.25">
      <c r="A68" s="12" t="s">
        <v>26</v>
      </c>
      <c r="B68" s="28">
        <f>SUM(B66:B67)</f>
        <v>95233330.669769987</v>
      </c>
      <c r="C68" s="28">
        <f t="shared" ref="C68:H68" si="7">SUM(C66:C67)</f>
        <v>0</v>
      </c>
      <c r="D68" s="28">
        <f t="shared" si="7"/>
        <v>0</v>
      </c>
      <c r="E68" s="28">
        <f t="shared" si="7"/>
        <v>0</v>
      </c>
      <c r="F68" s="28">
        <f t="shared" si="7"/>
        <v>5212788.4445499992</v>
      </c>
      <c r="G68" s="28">
        <f t="shared" si="7"/>
        <v>90020542.22522001</v>
      </c>
      <c r="H68" s="28">
        <f t="shared" si="7"/>
        <v>900205.42225220008</v>
      </c>
      <c r="I68" s="30"/>
    </row>
    <row r="69" spans="1:9" ht="15.75" x14ac:dyDescent="0.25">
      <c r="A69" s="16" t="s">
        <v>2</v>
      </c>
      <c r="B69" s="17">
        <f>B68+B65</f>
        <v>1023958172.9259802</v>
      </c>
      <c r="C69" s="17">
        <f t="shared" ref="C69:H69" si="8">C68+C65</f>
        <v>0</v>
      </c>
      <c r="D69" s="17">
        <f t="shared" si="8"/>
        <v>0</v>
      </c>
      <c r="E69" s="17">
        <f t="shared" si="8"/>
        <v>1445.5329899999999</v>
      </c>
      <c r="F69" s="17">
        <f t="shared" si="8"/>
        <v>108150572.22396</v>
      </c>
      <c r="G69" s="17">
        <f t="shared" si="8"/>
        <v>915806155.16902995</v>
      </c>
      <c r="H69" s="17">
        <f t="shared" si="8"/>
        <v>9158061.5516903009</v>
      </c>
    </row>
    <row r="70" spans="1:9" ht="15.75" x14ac:dyDescent="0.25">
      <c r="A70" s="21" t="s">
        <v>38</v>
      </c>
      <c r="H70" s="23"/>
    </row>
    <row r="71" spans="1:9" x14ac:dyDescent="0.2">
      <c r="A71" s="79" t="s">
        <v>86</v>
      </c>
      <c r="B71" s="79"/>
      <c r="C71" s="79"/>
      <c r="D71" s="79"/>
      <c r="E71" s="79"/>
      <c r="F71" s="79"/>
      <c r="G71" s="79"/>
      <c r="H71" s="23"/>
    </row>
    <row r="72" spans="1:9" x14ac:dyDescent="0.2">
      <c r="A72" s="68" t="s">
        <v>39</v>
      </c>
      <c r="B72" s="68"/>
      <c r="C72" s="68"/>
      <c r="D72" s="68"/>
      <c r="E72" s="68"/>
      <c r="F72" s="68"/>
      <c r="G72" s="68"/>
      <c r="H72" s="48"/>
    </row>
    <row r="73" spans="1:9" x14ac:dyDescent="0.2">
      <c r="A73" s="68" t="s">
        <v>46</v>
      </c>
      <c r="B73" s="68"/>
      <c r="C73" s="68"/>
      <c r="D73" s="68"/>
      <c r="E73" s="68"/>
      <c r="F73" s="68"/>
      <c r="G73" s="68"/>
      <c r="H73" s="29"/>
    </row>
    <row r="74" spans="1:9" x14ac:dyDescent="0.2">
      <c r="A74" s="1" t="s">
        <v>88</v>
      </c>
      <c r="G74" s="30"/>
      <c r="H74" s="30"/>
    </row>
  </sheetData>
  <mergeCells count="21">
    <mergeCell ref="C30:D30"/>
    <mergeCell ref="E30:G30"/>
    <mergeCell ref="B56:H56"/>
    <mergeCell ref="A48:G48"/>
    <mergeCell ref="A53:G53"/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/>
  <dimension ref="A2:L52"/>
  <sheetViews>
    <sheetView topLeftCell="A2"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45870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5843296.4527500011</v>
      </c>
      <c r="C17" s="66">
        <v>0</v>
      </c>
      <c r="D17" s="66">
        <v>0</v>
      </c>
      <c r="E17" s="66">
        <v>0</v>
      </c>
      <c r="F17" s="66">
        <v>28644.487450000001</v>
      </c>
      <c r="G17" s="66">
        <f t="shared" ref="G17:G23" si="0">B17-C17-D17-E17-F17</f>
        <v>5814651.9653000012</v>
      </c>
    </row>
    <row r="18" spans="1:12" x14ac:dyDescent="0.2">
      <c r="A18" s="1" t="s">
        <v>24</v>
      </c>
      <c r="B18" s="11">
        <v>39473198.746680006</v>
      </c>
      <c r="C18" s="11">
        <v>0</v>
      </c>
      <c r="D18" s="11">
        <v>0</v>
      </c>
      <c r="E18" s="11">
        <v>0</v>
      </c>
      <c r="F18" s="11">
        <v>3882476.9762499998</v>
      </c>
      <c r="G18" s="11">
        <f t="shared" si="0"/>
        <v>35590721.770430006</v>
      </c>
    </row>
    <row r="19" spans="1:12" x14ac:dyDescent="0.2">
      <c r="A19" s="1" t="s">
        <v>23</v>
      </c>
      <c r="B19" s="11">
        <v>35189120.326279998</v>
      </c>
      <c r="C19" s="11">
        <v>0</v>
      </c>
      <c r="D19" s="11">
        <v>0</v>
      </c>
      <c r="E19" s="11">
        <v>0</v>
      </c>
      <c r="F19" s="11">
        <v>10043541.03387</v>
      </c>
      <c r="G19" s="11">
        <f t="shared" si="0"/>
        <v>25145579.292409997</v>
      </c>
    </row>
    <row r="20" spans="1:12" x14ac:dyDescent="0.2">
      <c r="A20" s="1" t="s">
        <v>29</v>
      </c>
      <c r="B20" s="11">
        <v>1481087.6409499999</v>
      </c>
      <c r="C20" s="11">
        <v>0</v>
      </c>
      <c r="D20" s="11">
        <v>0</v>
      </c>
      <c r="E20" s="11">
        <v>0</v>
      </c>
      <c r="F20" s="11">
        <v>90.698940000000007</v>
      </c>
      <c r="G20" s="11">
        <f t="shared" si="0"/>
        <v>1480996.9420099999</v>
      </c>
    </row>
    <row r="21" spans="1:12" s="14" customFormat="1" ht="15.75" x14ac:dyDescent="0.25">
      <c r="A21" s="12" t="s">
        <v>26</v>
      </c>
      <c r="B21" s="13">
        <f>SUM(B17:B20)</f>
        <v>81986703.166659996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13954753.19651</v>
      </c>
      <c r="G21" s="13">
        <f>SUM(G17:G20)</f>
        <v>68031949.970150009</v>
      </c>
    </row>
    <row r="22" spans="1:12" x14ac:dyDescent="0.2">
      <c r="A22" s="1" t="s">
        <v>27</v>
      </c>
      <c r="B22" s="11">
        <v>7386895.3736899998</v>
      </c>
      <c r="C22" s="11">
        <v>0</v>
      </c>
      <c r="D22" s="11">
        <v>0</v>
      </c>
      <c r="E22" s="11">
        <v>0</v>
      </c>
      <c r="F22" s="11">
        <v>104665.77963999998</v>
      </c>
      <c r="G22" s="11">
        <f t="shared" si="0"/>
        <v>7282229.5940499995</v>
      </c>
    </row>
    <row r="23" spans="1:12" x14ac:dyDescent="0.2">
      <c r="A23" s="1" t="s">
        <v>28</v>
      </c>
      <c r="B23" s="11">
        <v>86626.22941</v>
      </c>
      <c r="C23" s="11">
        <v>0</v>
      </c>
      <c r="D23" s="11">
        <v>0</v>
      </c>
      <c r="E23" s="11">
        <v>0</v>
      </c>
      <c r="F23" s="11">
        <v>105.96961</v>
      </c>
      <c r="G23" s="11">
        <f t="shared" si="0"/>
        <v>86520.2598</v>
      </c>
    </row>
    <row r="24" spans="1:12" s="14" customFormat="1" ht="15.75" x14ac:dyDescent="0.25">
      <c r="A24" s="12" t="s">
        <v>26</v>
      </c>
      <c r="B24" s="13">
        <f>SUM(B22:B23)</f>
        <v>7473521.6030999999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104771.74924999998</v>
      </c>
      <c r="G24" s="13">
        <f t="shared" si="2"/>
        <v>7368749.8538499996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89460224.769759998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14059524.94576</v>
      </c>
      <c r="G26" s="17">
        <f t="shared" si="3"/>
        <v>75400699.824000001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1308296.6921925002</v>
      </c>
      <c r="C34" s="11">
        <f>21.5%*$G17</f>
        <v>1250150.1725395003</v>
      </c>
      <c r="D34" s="11"/>
      <c r="E34" s="11">
        <f>1.8%*$G17</f>
        <v>104663.73537540004</v>
      </c>
      <c r="F34" s="11">
        <f t="shared" ref="F34:G36" si="4">0.6%*$G17</f>
        <v>34887.911791800005</v>
      </c>
      <c r="G34" s="11">
        <f t="shared" si="4"/>
        <v>34887.911791800005</v>
      </c>
    </row>
    <row r="35" spans="1:7" x14ac:dyDescent="0.2">
      <c r="A35" s="1" t="s">
        <v>24</v>
      </c>
      <c r="B35" s="11">
        <f>22.5%*$G18</f>
        <v>8007912.3983467519</v>
      </c>
      <c r="C35" s="11">
        <f>21.5%*$G18</f>
        <v>7652005.1806424512</v>
      </c>
      <c r="D35" s="11"/>
      <c r="E35" s="11">
        <f>1.8%*$G18</f>
        <v>640632.99186774017</v>
      </c>
      <c r="F35" s="11">
        <f t="shared" si="4"/>
        <v>213544.33062258005</v>
      </c>
      <c r="G35" s="11">
        <f t="shared" si="4"/>
        <v>213544.33062258005</v>
      </c>
    </row>
    <row r="36" spans="1:7" x14ac:dyDescent="0.2">
      <c r="A36" s="1" t="s">
        <v>23</v>
      </c>
      <c r="B36" s="11">
        <f>22.5%*$G19</f>
        <v>5657755.3407922499</v>
      </c>
      <c r="C36" s="11">
        <f>21.5%*$G19</f>
        <v>5406299.5478681494</v>
      </c>
      <c r="D36" s="11"/>
      <c r="E36" s="11">
        <f>1.8%*$G19</f>
        <v>452620.42726338003</v>
      </c>
      <c r="F36" s="11">
        <f t="shared" si="4"/>
        <v>150873.47575446</v>
      </c>
      <c r="G36" s="11">
        <f t="shared" si="4"/>
        <v>150873.47575446</v>
      </c>
    </row>
    <row r="37" spans="1:7" x14ac:dyDescent="0.2">
      <c r="A37" s="1" t="s">
        <v>29</v>
      </c>
      <c r="B37" s="11">
        <f>22.5%*$G20</f>
        <v>333224.31195224996</v>
      </c>
      <c r="C37" s="11">
        <f>21.5%*($G20)</f>
        <v>318414.34253214998</v>
      </c>
      <c r="D37" s="11"/>
      <c r="E37" s="11">
        <f>1.8%*($G20)</f>
        <v>26657.944956179999</v>
      </c>
      <c r="F37" s="11">
        <f>0.6%*($G20)</f>
        <v>8885.9816520599998</v>
      </c>
      <c r="G37" s="11">
        <f>0.6%*($G20)</f>
        <v>8885.9816520599998</v>
      </c>
    </row>
    <row r="38" spans="1:7" s="14" customFormat="1" ht="15.75" x14ac:dyDescent="0.25">
      <c r="A38" s="12" t="s">
        <v>26</v>
      </c>
      <c r="B38" s="13">
        <f>SUM(B34:B37)</f>
        <v>15307188.743283752</v>
      </c>
      <c r="C38" s="13">
        <f>SUM(C34:C37)</f>
        <v>14626869.243582251</v>
      </c>
      <c r="D38" s="13"/>
      <c r="E38" s="13">
        <f>SUM(E34:E37)</f>
        <v>1224575.0994627003</v>
      </c>
      <c r="F38" s="13">
        <f>SUM(F34:F37)</f>
        <v>408191.69982090004</v>
      </c>
      <c r="G38" s="13">
        <f>SUM(G34:G37)</f>
        <v>408191.69982090004</v>
      </c>
    </row>
    <row r="39" spans="1:7" x14ac:dyDescent="0.2">
      <c r="A39" s="1" t="s">
        <v>27</v>
      </c>
      <c r="B39" s="11">
        <f>22.5%*$G22</f>
        <v>1638501.65866125</v>
      </c>
      <c r="C39" s="11">
        <f>21.5%*$G22</f>
        <v>1565679.3627207498</v>
      </c>
      <c r="D39" s="11">
        <f>10%*$G22</f>
        <v>728222.95940499997</v>
      </c>
      <c r="E39" s="11">
        <f>1.8%*$G22</f>
        <v>131080.13269290002</v>
      </c>
      <c r="F39" s="11">
        <f>0.6%*$G22</f>
        <v>43693.377564299997</v>
      </c>
      <c r="G39" s="11">
        <f>0.6%*$G22</f>
        <v>43693.377564299997</v>
      </c>
    </row>
    <row r="40" spans="1:7" x14ac:dyDescent="0.2">
      <c r="A40" s="1" t="s">
        <v>28</v>
      </c>
      <c r="B40" s="11">
        <f>22.5%*$G23</f>
        <v>19467.058455000002</v>
      </c>
      <c r="C40" s="11">
        <f>21.5%*$G23</f>
        <v>18601.855856999999</v>
      </c>
      <c r="D40" s="11">
        <f>10%*$G23</f>
        <v>8652.0259800000003</v>
      </c>
      <c r="E40" s="11">
        <f>1.8%*$G23</f>
        <v>1557.3646764000002</v>
      </c>
      <c r="F40" s="11">
        <f>0.6%*$G23</f>
        <v>519.1215588</v>
      </c>
      <c r="G40" s="11">
        <f>0.6%*$G23</f>
        <v>519.1215588</v>
      </c>
    </row>
    <row r="41" spans="1:7" s="14" customFormat="1" ht="15.75" x14ac:dyDescent="0.25">
      <c r="A41" s="12" t="s">
        <v>26</v>
      </c>
      <c r="B41" s="13">
        <f>22.5%*$G24</f>
        <v>1657968.71711625</v>
      </c>
      <c r="C41" s="13">
        <f>SUM(C39:C40)</f>
        <v>1584281.2185777498</v>
      </c>
      <c r="D41" s="13">
        <f>SUM(D39:D40)</f>
        <v>736874.98538500001</v>
      </c>
      <c r="E41" s="13">
        <f>SUM(E39:E40)</f>
        <v>132637.49736930002</v>
      </c>
      <c r="F41" s="13">
        <f>SUM(F39:F40)</f>
        <v>44212.499123099995</v>
      </c>
      <c r="G41" s="13">
        <f>SUM(G39:G40)</f>
        <v>44212.499123099995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3393031.4920800012</v>
      </c>
      <c r="C43" s="11">
        <f>(C38+C41)*0.2</f>
        <v>3242230.0924320002</v>
      </c>
      <c r="D43" s="11">
        <f>(D38+D41)*0.2</f>
        <v>147374.99707700001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13572125.968320003</v>
      </c>
      <c r="C45" s="17">
        <f t="shared" si="5"/>
        <v>12968920.369728001</v>
      </c>
      <c r="D45" s="17">
        <f t="shared" si="5"/>
        <v>589499.98830800003</v>
      </c>
      <c r="E45" s="17">
        <f t="shared" si="5"/>
        <v>1357212.5968320004</v>
      </c>
      <c r="F45" s="17">
        <f t="shared" si="5"/>
        <v>452404.19894400006</v>
      </c>
      <c r="G45" s="17">
        <f t="shared" si="5"/>
        <v>452404.19894400006</v>
      </c>
    </row>
    <row r="46" spans="1:7" ht="15.75" x14ac:dyDescent="0.25">
      <c r="A46" s="21" t="s">
        <v>38</v>
      </c>
    </row>
    <row r="47" spans="1:7" x14ac:dyDescent="0.2">
      <c r="A47" s="68" t="s">
        <v>70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/>
  <dimension ref="A2:L124"/>
  <sheetViews>
    <sheetView view="pageBreakPreview" zoomScale="60" zoomScaleNormal="80" workbookViewId="0">
      <selection activeCell="A90" sqref="A9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45901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5368304.8938100003</v>
      </c>
      <c r="C17" s="66">
        <v>0</v>
      </c>
      <c r="D17" s="66">
        <v>0</v>
      </c>
      <c r="E17" s="66">
        <v>0</v>
      </c>
      <c r="F17" s="66">
        <v>16052.75971</v>
      </c>
      <c r="G17" s="66">
        <f t="shared" ref="G17:G23" si="0">B17-C17-D17-E17-F17</f>
        <v>5352252.1341000004</v>
      </c>
    </row>
    <row r="18" spans="1:12" x14ac:dyDescent="0.2">
      <c r="A18" s="1" t="s">
        <v>24</v>
      </c>
      <c r="B18" s="11">
        <v>17418556.206769999</v>
      </c>
      <c r="C18" s="11">
        <v>0</v>
      </c>
      <c r="D18" s="11">
        <v>0</v>
      </c>
      <c r="E18" s="11">
        <v>0</v>
      </c>
      <c r="F18" s="11">
        <v>7656840.7285099998</v>
      </c>
      <c r="G18" s="11">
        <f t="shared" si="0"/>
        <v>9761715.4782599993</v>
      </c>
    </row>
    <row r="19" spans="1:12" x14ac:dyDescent="0.2">
      <c r="A19" s="1" t="s">
        <v>23</v>
      </c>
      <c r="B19" s="11">
        <v>39398367.828060001</v>
      </c>
      <c r="C19" s="11">
        <v>0</v>
      </c>
      <c r="D19" s="11">
        <v>0</v>
      </c>
      <c r="E19" s="11">
        <v>0</v>
      </c>
      <c r="F19" s="11">
        <v>2967974.8565299995</v>
      </c>
      <c r="G19" s="11">
        <f t="shared" si="0"/>
        <v>36430392.971530005</v>
      </c>
    </row>
    <row r="20" spans="1:12" x14ac:dyDescent="0.2">
      <c r="A20" s="1" t="s">
        <v>29</v>
      </c>
      <c r="B20" s="11">
        <v>1519827.7642999999</v>
      </c>
      <c r="C20" s="11">
        <v>0</v>
      </c>
      <c r="D20" s="11">
        <v>0</v>
      </c>
      <c r="E20" s="11">
        <v>0</v>
      </c>
      <c r="F20" s="11">
        <v>130.12667999999999</v>
      </c>
      <c r="G20" s="11">
        <f t="shared" si="0"/>
        <v>1519697.6376199999</v>
      </c>
    </row>
    <row r="21" spans="1:12" s="14" customFormat="1" ht="15.75" x14ac:dyDescent="0.25">
      <c r="A21" s="12" t="s">
        <v>26</v>
      </c>
      <c r="B21" s="13">
        <f>SUM(B17:B20)</f>
        <v>63705056.692939997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10640998.471429998</v>
      </c>
      <c r="G21" s="13">
        <f>SUM(G17:G20)</f>
        <v>53064058.221510008</v>
      </c>
    </row>
    <row r="22" spans="1:12" x14ac:dyDescent="0.2">
      <c r="A22" s="1" t="s">
        <v>27</v>
      </c>
      <c r="B22" s="11">
        <v>7753588.3976400001</v>
      </c>
      <c r="C22" s="11">
        <v>0</v>
      </c>
      <c r="D22" s="11">
        <v>0</v>
      </c>
      <c r="E22" s="11">
        <v>0</v>
      </c>
      <c r="F22" s="11">
        <v>98879.550069999998</v>
      </c>
      <c r="G22" s="11">
        <f t="shared" si="0"/>
        <v>7654708.8475700002</v>
      </c>
    </row>
    <row r="23" spans="1:12" x14ac:dyDescent="0.2">
      <c r="A23" s="1" t="s">
        <v>28</v>
      </c>
      <c r="B23" s="11">
        <v>159696.78014000002</v>
      </c>
      <c r="C23" s="11">
        <v>0</v>
      </c>
      <c r="D23" s="11">
        <v>0</v>
      </c>
      <c r="E23" s="11">
        <v>0</v>
      </c>
      <c r="F23" s="11">
        <v>0</v>
      </c>
      <c r="G23" s="11">
        <f t="shared" si="0"/>
        <v>159696.78014000002</v>
      </c>
    </row>
    <row r="24" spans="1:12" s="14" customFormat="1" ht="15.75" x14ac:dyDescent="0.25">
      <c r="A24" s="12" t="s">
        <v>26</v>
      </c>
      <c r="B24" s="13">
        <f>SUM(B22:B23)</f>
        <v>7913285.1777800005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98879.550069999998</v>
      </c>
      <c r="G24" s="13">
        <f t="shared" si="2"/>
        <v>7814405.6277100006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71618341.870719999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10739878.021499999</v>
      </c>
      <c r="G26" s="17">
        <f t="shared" si="3"/>
        <v>60878463.849220008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1204256.7301725</v>
      </c>
      <c r="C34" s="11">
        <f>21.5%*$G17</f>
        <v>1150734.2088315</v>
      </c>
      <c r="D34" s="11"/>
      <c r="E34" s="11">
        <f>1.8%*$G17</f>
        <v>96340.538413800023</v>
      </c>
      <c r="F34" s="11">
        <f t="shared" ref="F34:G36" si="4">0.6%*$G17</f>
        <v>32113.512804600003</v>
      </c>
      <c r="G34" s="11">
        <f t="shared" si="4"/>
        <v>32113.512804600003</v>
      </c>
    </row>
    <row r="35" spans="1:7" x14ac:dyDescent="0.2">
      <c r="A35" s="1" t="s">
        <v>24</v>
      </c>
      <c r="B35" s="11">
        <f>22.5%*$G18</f>
        <v>2196385.9826084999</v>
      </c>
      <c r="C35" s="11">
        <f>21.5%*$G18</f>
        <v>2098768.8278258997</v>
      </c>
      <c r="D35" s="11"/>
      <c r="E35" s="11">
        <f>1.8%*$G18</f>
        <v>175710.87860868001</v>
      </c>
      <c r="F35" s="11">
        <f t="shared" si="4"/>
        <v>58570.292869559999</v>
      </c>
      <c r="G35" s="11">
        <f t="shared" si="4"/>
        <v>58570.292869559999</v>
      </c>
    </row>
    <row r="36" spans="1:7" x14ac:dyDescent="0.2">
      <c r="A36" s="1" t="s">
        <v>23</v>
      </c>
      <c r="B36" s="11">
        <f>22.5%*$G19</f>
        <v>8196838.4185942514</v>
      </c>
      <c r="C36" s="11">
        <f>21.5%*$G19</f>
        <v>7832534.4888789514</v>
      </c>
      <c r="D36" s="11"/>
      <c r="E36" s="11">
        <f>1.8%*$G19</f>
        <v>655747.07348754012</v>
      </c>
      <c r="F36" s="11">
        <f t="shared" si="4"/>
        <v>218582.35782918002</v>
      </c>
      <c r="G36" s="11">
        <f t="shared" si="4"/>
        <v>218582.35782918002</v>
      </c>
    </row>
    <row r="37" spans="1:7" x14ac:dyDescent="0.2">
      <c r="A37" s="1" t="s">
        <v>29</v>
      </c>
      <c r="B37" s="11">
        <f>22.5%*$G20</f>
        <v>341931.96846449998</v>
      </c>
      <c r="C37" s="11">
        <f>21.5%*($G20)</f>
        <v>326734.9920883</v>
      </c>
      <c r="D37" s="11"/>
      <c r="E37" s="11">
        <f>1.8%*($G20)</f>
        <v>27354.55747716</v>
      </c>
      <c r="F37" s="11">
        <f>0.6%*($G20)</f>
        <v>9118.1858257200001</v>
      </c>
      <c r="G37" s="11">
        <f>0.6%*($G20)</f>
        <v>9118.1858257200001</v>
      </c>
    </row>
    <row r="38" spans="1:7" s="14" customFormat="1" ht="15.75" x14ac:dyDescent="0.25">
      <c r="A38" s="12" t="s">
        <v>26</v>
      </c>
      <c r="B38" s="13">
        <f>SUM(B34:B37)</f>
        <v>11939413.099839751</v>
      </c>
      <c r="C38" s="13">
        <f>SUM(C34:C37)</f>
        <v>11408772.51762465</v>
      </c>
      <c r="D38" s="13"/>
      <c r="E38" s="13">
        <f>SUM(E34:E37)</f>
        <v>955153.04798718018</v>
      </c>
      <c r="F38" s="13">
        <f>SUM(F34:F37)</f>
        <v>318384.34932906006</v>
      </c>
      <c r="G38" s="13">
        <f>SUM(G34:G37)</f>
        <v>318384.34932906006</v>
      </c>
    </row>
    <row r="39" spans="1:7" x14ac:dyDescent="0.2">
      <c r="A39" s="1" t="s">
        <v>27</v>
      </c>
      <c r="B39" s="11">
        <f>22.5%*$G22</f>
        <v>1722309.49070325</v>
      </c>
      <c r="C39" s="11">
        <f>21.5%*$G22</f>
        <v>1645762.40222755</v>
      </c>
      <c r="D39" s="11">
        <f>10%*$G22</f>
        <v>765470.88475700002</v>
      </c>
      <c r="E39" s="11">
        <f>1.8%*$G22</f>
        <v>137784.75925626003</v>
      </c>
      <c r="F39" s="11">
        <f>0.6%*$G22</f>
        <v>45928.253085420001</v>
      </c>
      <c r="G39" s="11">
        <f>0.6%*$G22</f>
        <v>45928.253085420001</v>
      </c>
    </row>
    <row r="40" spans="1:7" x14ac:dyDescent="0.2">
      <c r="A40" s="1" t="s">
        <v>28</v>
      </c>
      <c r="B40" s="11">
        <f>22.5%*$G23</f>
        <v>35931.775531500003</v>
      </c>
      <c r="C40" s="11">
        <f>21.5%*$G23</f>
        <v>34334.807730100001</v>
      </c>
      <c r="D40" s="11">
        <f>10%*$G23</f>
        <v>15969.678014000003</v>
      </c>
      <c r="E40" s="11">
        <f>1.8%*$G23</f>
        <v>2874.5420425200005</v>
      </c>
      <c r="F40" s="11">
        <f>0.6%*$G23</f>
        <v>958.18068084000015</v>
      </c>
      <c r="G40" s="11">
        <f>0.6%*$G23</f>
        <v>958.18068084000015</v>
      </c>
    </row>
    <row r="41" spans="1:7" s="14" customFormat="1" ht="15.75" x14ac:dyDescent="0.25">
      <c r="A41" s="12" t="s">
        <v>26</v>
      </c>
      <c r="B41" s="13">
        <f>22.5%*$G24</f>
        <v>1758241.2662347502</v>
      </c>
      <c r="C41" s="13">
        <f>SUM(C39:C40)</f>
        <v>1680097.2099576499</v>
      </c>
      <c r="D41" s="13">
        <f>SUM(D39:D40)</f>
        <v>781440.56277099997</v>
      </c>
      <c r="E41" s="13">
        <f>SUM(E39:E40)</f>
        <v>140659.30129878005</v>
      </c>
      <c r="F41" s="13">
        <f>SUM(F39:F40)</f>
        <v>46886.433766260001</v>
      </c>
      <c r="G41" s="13">
        <f>SUM(G39:G40)</f>
        <v>46886.433766260001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2739530.8732149005</v>
      </c>
      <c r="C43" s="11">
        <f>(C38+C41)*0.2</f>
        <v>2617773.9455164601</v>
      </c>
      <c r="D43" s="11">
        <f>(D38+D41)*0.2</f>
        <v>156288.11255419999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10958123.4928596</v>
      </c>
      <c r="C45" s="17">
        <f t="shared" si="5"/>
        <v>10471095.78206584</v>
      </c>
      <c r="D45" s="17">
        <f t="shared" si="5"/>
        <v>625152.45021679997</v>
      </c>
      <c r="E45" s="17">
        <f t="shared" si="5"/>
        <v>1095812.3492859602</v>
      </c>
      <c r="F45" s="17">
        <f t="shared" si="5"/>
        <v>365270.78309532005</v>
      </c>
      <c r="G45" s="17">
        <f t="shared" si="5"/>
        <v>365270.78309532005</v>
      </c>
    </row>
    <row r="46" spans="1:7" ht="15.75" x14ac:dyDescent="0.25">
      <c r="A46" s="21" t="s">
        <v>38</v>
      </c>
    </row>
    <row r="47" spans="1:7" x14ac:dyDescent="0.2">
      <c r="A47" s="68" t="s">
        <v>65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3" spans="1:7" ht="15.75" x14ac:dyDescent="0.25">
      <c r="A53" s="77" t="s">
        <v>58</v>
      </c>
      <c r="B53" s="77"/>
      <c r="C53" s="77"/>
      <c r="D53" s="77"/>
      <c r="E53" s="77"/>
      <c r="F53" s="77"/>
      <c r="G53" s="77"/>
    </row>
    <row r="54" spans="1:7" ht="15.75" x14ac:dyDescent="0.25">
      <c r="A54" s="80" t="s">
        <v>80</v>
      </c>
      <c r="B54" s="80"/>
      <c r="C54" s="80"/>
      <c r="D54" s="80"/>
      <c r="E54" s="80"/>
      <c r="F54" s="80"/>
      <c r="G54" s="80"/>
    </row>
    <row r="55" spans="1:7" ht="15.75" x14ac:dyDescent="0.25">
      <c r="A55" s="82"/>
      <c r="B55" s="82"/>
      <c r="C55" s="82"/>
      <c r="D55" s="82"/>
      <c r="E55" s="82"/>
      <c r="F55" s="82"/>
      <c r="G55" s="82"/>
    </row>
    <row r="56" spans="1:7" ht="15.75" x14ac:dyDescent="0.25">
      <c r="A56" s="3"/>
      <c r="B56" s="4"/>
      <c r="C56" s="4"/>
      <c r="D56" s="4"/>
      <c r="E56" s="4"/>
      <c r="F56" s="4"/>
      <c r="G56" s="5" t="s">
        <v>22</v>
      </c>
    </row>
    <row r="57" spans="1:7" ht="15.75" x14ac:dyDescent="0.25">
      <c r="A57" s="70" t="s">
        <v>5</v>
      </c>
      <c r="B57" s="71" t="s">
        <v>6</v>
      </c>
      <c r="C57" s="72"/>
      <c r="D57" s="72"/>
      <c r="E57" s="72"/>
      <c r="F57" s="72"/>
      <c r="G57" s="72"/>
    </row>
    <row r="58" spans="1:7" ht="15.75" x14ac:dyDescent="0.25">
      <c r="A58" s="70"/>
      <c r="B58" s="7" t="s">
        <v>7</v>
      </c>
      <c r="C58" s="8" t="s">
        <v>8</v>
      </c>
      <c r="D58" s="8" t="s">
        <v>8</v>
      </c>
      <c r="E58" s="8" t="s">
        <v>14</v>
      </c>
      <c r="F58" s="8" t="s">
        <v>19</v>
      </c>
      <c r="G58" s="8" t="s">
        <v>7</v>
      </c>
    </row>
    <row r="59" spans="1:7" ht="15.75" x14ac:dyDescent="0.25">
      <c r="A59" s="70"/>
      <c r="B59" s="7" t="s">
        <v>9</v>
      </c>
      <c r="C59" s="7" t="s">
        <v>11</v>
      </c>
      <c r="D59" s="7" t="s">
        <v>13</v>
      </c>
      <c r="E59" s="7" t="s">
        <v>15</v>
      </c>
      <c r="F59" s="7"/>
      <c r="G59" s="7" t="s">
        <v>20</v>
      </c>
    </row>
    <row r="60" spans="1:7" ht="15.75" x14ac:dyDescent="0.25">
      <c r="A60" s="70"/>
      <c r="B60" s="9" t="s">
        <v>10</v>
      </c>
      <c r="C60" s="9" t="s">
        <v>12</v>
      </c>
      <c r="D60" s="9" t="s">
        <v>17</v>
      </c>
      <c r="E60" s="9" t="s">
        <v>16</v>
      </c>
      <c r="F60" s="9" t="s">
        <v>18</v>
      </c>
      <c r="G60" s="9" t="s">
        <v>21</v>
      </c>
    </row>
    <row r="61" spans="1:7" ht="15.75" x14ac:dyDescent="0.25">
      <c r="A61" s="10"/>
      <c r="B61" s="8"/>
      <c r="C61" s="8"/>
      <c r="D61" s="8"/>
      <c r="E61" s="8"/>
      <c r="F61" s="8"/>
      <c r="G61" s="8"/>
    </row>
    <row r="62" spans="1:7" x14ac:dyDescent="0.2">
      <c r="A62" s="1" t="s">
        <v>25</v>
      </c>
      <c r="B62" s="11">
        <v>18379533.406739999</v>
      </c>
      <c r="C62" s="11">
        <v>0</v>
      </c>
      <c r="D62" s="11">
        <v>0</v>
      </c>
      <c r="E62" s="11">
        <v>0</v>
      </c>
      <c r="F62" s="11">
        <v>241699.75267000002</v>
      </c>
      <c r="G62" s="11">
        <v>18137833.654070001</v>
      </c>
    </row>
    <row r="63" spans="1:7" x14ac:dyDescent="0.2">
      <c r="A63" s="1" t="s">
        <v>24</v>
      </c>
      <c r="B63" s="11">
        <v>100037023.35638</v>
      </c>
      <c r="C63" s="11">
        <v>0</v>
      </c>
      <c r="D63" s="11">
        <v>0</v>
      </c>
      <c r="E63" s="11">
        <v>0</v>
      </c>
      <c r="F63" s="11">
        <v>22539551.899549998</v>
      </c>
      <c r="G63" s="11">
        <v>77497471.456829995</v>
      </c>
    </row>
    <row r="64" spans="1:7" x14ac:dyDescent="0.2">
      <c r="A64" s="1" t="s">
        <v>23</v>
      </c>
      <c r="B64" s="11">
        <v>163080275.74135002</v>
      </c>
      <c r="C64" s="11">
        <v>0</v>
      </c>
      <c r="D64" s="11">
        <v>0</v>
      </c>
      <c r="E64" s="11">
        <v>0</v>
      </c>
      <c r="F64" s="11">
        <v>4038373.8563599987</v>
      </c>
      <c r="G64" s="11">
        <v>159041901.88499001</v>
      </c>
    </row>
    <row r="65" spans="1:8" x14ac:dyDescent="0.2">
      <c r="A65" s="1" t="s">
        <v>29</v>
      </c>
      <c r="B65" s="11">
        <v>5128815.7884300007</v>
      </c>
      <c r="C65" s="11">
        <v>0</v>
      </c>
      <c r="D65" s="11">
        <v>0</v>
      </c>
      <c r="E65" s="11">
        <v>0</v>
      </c>
      <c r="F65" s="11">
        <v>42463.599780000004</v>
      </c>
      <c r="G65" s="11">
        <v>5086352.1886499999</v>
      </c>
    </row>
    <row r="66" spans="1:8" ht="15.75" x14ac:dyDescent="0.25">
      <c r="A66" s="12" t="s">
        <v>26</v>
      </c>
      <c r="B66" s="13">
        <v>286625648.29289997</v>
      </c>
      <c r="C66" s="13">
        <v>0</v>
      </c>
      <c r="D66" s="13">
        <v>0</v>
      </c>
      <c r="E66" s="13">
        <v>0</v>
      </c>
      <c r="F66" s="13">
        <v>26862089.10836</v>
      </c>
      <c r="G66" s="13">
        <v>259763559.18454003</v>
      </c>
    </row>
    <row r="67" spans="1:8" x14ac:dyDescent="0.2">
      <c r="A67" s="1" t="s">
        <v>27</v>
      </c>
      <c r="B67" s="11">
        <v>32793546.158690002</v>
      </c>
      <c r="C67" s="11">
        <v>0</v>
      </c>
      <c r="D67" s="11">
        <v>0</v>
      </c>
      <c r="E67" s="11">
        <v>0</v>
      </c>
      <c r="F67" s="11">
        <v>1666508.60748</v>
      </c>
      <c r="G67" s="11">
        <v>31127037.551210001</v>
      </c>
    </row>
    <row r="68" spans="1:8" x14ac:dyDescent="0.2">
      <c r="A68" s="1" t="s">
        <v>28</v>
      </c>
      <c r="B68" s="11">
        <v>440557.17991000001</v>
      </c>
      <c r="C68" s="11">
        <v>0</v>
      </c>
      <c r="D68" s="11">
        <v>0</v>
      </c>
      <c r="E68" s="11">
        <v>0</v>
      </c>
      <c r="F68" s="11">
        <v>4658.9758499999998</v>
      </c>
      <c r="G68" s="11">
        <v>435898.20405999996</v>
      </c>
    </row>
    <row r="69" spans="1:8" ht="15.75" x14ac:dyDescent="0.25">
      <c r="A69" s="12" t="s">
        <v>26</v>
      </c>
      <c r="B69" s="13">
        <v>33234103.338600002</v>
      </c>
      <c r="C69" s="13">
        <v>0</v>
      </c>
      <c r="D69" s="13">
        <v>0</v>
      </c>
      <c r="E69" s="13">
        <v>0</v>
      </c>
      <c r="F69" s="13">
        <v>1671167.5833300001</v>
      </c>
      <c r="G69" s="13">
        <v>31562935.755270001</v>
      </c>
    </row>
    <row r="70" spans="1:8" x14ac:dyDescent="0.2"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8" ht="15.75" x14ac:dyDescent="0.25">
      <c r="A71" s="16" t="s">
        <v>2</v>
      </c>
      <c r="B71" s="17">
        <v>319859751.63149995</v>
      </c>
      <c r="C71" s="17">
        <v>0</v>
      </c>
      <c r="D71" s="17">
        <v>0</v>
      </c>
      <c r="E71" s="17">
        <v>0</v>
      </c>
      <c r="F71" s="17">
        <v>28533256.691690002</v>
      </c>
      <c r="G71" s="17">
        <v>291326494.93981004</v>
      </c>
    </row>
    <row r="72" spans="1:8" ht="15.75" x14ac:dyDescent="0.25">
      <c r="A72" s="56" t="s">
        <v>61</v>
      </c>
      <c r="G72" s="38"/>
    </row>
    <row r="73" spans="1:8" x14ac:dyDescent="0.2">
      <c r="A73" s="91" t="s">
        <v>81</v>
      </c>
      <c r="B73" s="91"/>
      <c r="C73" s="91"/>
      <c r="D73" s="91"/>
      <c r="E73" s="91"/>
      <c r="F73" s="91"/>
      <c r="G73" s="91"/>
    </row>
    <row r="78" spans="1:8" ht="15.75" x14ac:dyDescent="0.25">
      <c r="A78" s="77" t="s">
        <v>58</v>
      </c>
      <c r="B78" s="77"/>
      <c r="C78" s="77"/>
      <c r="D78" s="77"/>
      <c r="E78" s="77"/>
      <c r="F78" s="77"/>
      <c r="G78" s="77"/>
    </row>
    <row r="79" spans="1:8" ht="15.75" x14ac:dyDescent="0.25">
      <c r="A79" s="80" t="s">
        <v>66</v>
      </c>
      <c r="B79" s="80"/>
      <c r="C79" s="80"/>
      <c r="D79" s="80"/>
      <c r="E79" s="80"/>
      <c r="F79" s="80"/>
      <c r="G79" s="80"/>
      <c r="H79" s="50"/>
    </row>
    <row r="80" spans="1:8" ht="15.75" x14ac:dyDescent="0.25">
      <c r="A80" s="82"/>
      <c r="B80" s="82"/>
      <c r="C80" s="82"/>
      <c r="D80" s="82"/>
      <c r="E80" s="82"/>
      <c r="F80" s="82"/>
      <c r="G80" s="82"/>
      <c r="H80" s="51"/>
    </row>
    <row r="81" spans="1:8" ht="15.75" x14ac:dyDescent="0.25">
      <c r="A81" s="52"/>
      <c r="B81" s="4"/>
      <c r="C81" s="4"/>
      <c r="D81" s="4"/>
      <c r="E81" s="4"/>
      <c r="F81" s="4"/>
      <c r="G81" s="5" t="s">
        <v>48</v>
      </c>
    </row>
    <row r="82" spans="1:8" ht="15.75" x14ac:dyDescent="0.25">
      <c r="A82" s="83" t="s">
        <v>5</v>
      </c>
      <c r="B82" s="74" t="s">
        <v>6</v>
      </c>
      <c r="C82" s="76"/>
      <c r="D82" s="76"/>
      <c r="E82" s="76"/>
      <c r="F82" s="76"/>
      <c r="G82" s="76"/>
      <c r="H82" s="49"/>
    </row>
    <row r="83" spans="1:8" ht="15.75" x14ac:dyDescent="0.25">
      <c r="A83" s="83"/>
      <c r="B83" s="25" t="s">
        <v>7</v>
      </c>
      <c r="C83" s="25" t="s">
        <v>8</v>
      </c>
      <c r="D83" s="25" t="s">
        <v>8</v>
      </c>
      <c r="E83" s="25" t="s">
        <v>14</v>
      </c>
      <c r="F83" s="25" t="s">
        <v>19</v>
      </c>
      <c r="G83" s="8" t="s">
        <v>7</v>
      </c>
      <c r="H83" s="49"/>
    </row>
    <row r="84" spans="1:8" ht="15.75" x14ac:dyDescent="0.25">
      <c r="A84" s="83"/>
      <c r="B84" s="25" t="s">
        <v>9</v>
      </c>
      <c r="C84" s="25" t="s">
        <v>11</v>
      </c>
      <c r="D84" s="25" t="s">
        <v>13</v>
      </c>
      <c r="E84" s="25" t="s">
        <v>15</v>
      </c>
      <c r="F84" s="25"/>
      <c r="G84" s="7" t="s">
        <v>20</v>
      </c>
      <c r="H84" s="49"/>
    </row>
    <row r="85" spans="1:8" ht="15.75" x14ac:dyDescent="0.25">
      <c r="A85" s="84"/>
      <c r="B85" s="26" t="s">
        <v>10</v>
      </c>
      <c r="C85" s="26" t="s">
        <v>12</v>
      </c>
      <c r="D85" s="26" t="s">
        <v>17</v>
      </c>
      <c r="E85" s="26" t="s">
        <v>16</v>
      </c>
      <c r="F85" s="26" t="s">
        <v>18</v>
      </c>
      <c r="G85" s="18" t="s">
        <v>21</v>
      </c>
      <c r="H85" s="59"/>
    </row>
    <row r="86" spans="1:8" ht="15.75" x14ac:dyDescent="0.25">
      <c r="A86" s="53"/>
      <c r="B86" s="25"/>
      <c r="C86" s="25"/>
      <c r="D86" s="25"/>
      <c r="E86" s="25"/>
      <c r="F86" s="25"/>
      <c r="G86" s="7"/>
      <c r="H86" s="49"/>
    </row>
    <row r="87" spans="1:8" x14ac:dyDescent="0.2">
      <c r="A87" s="54" t="s">
        <v>25</v>
      </c>
      <c r="B87" s="11">
        <v>53863167.639489993</v>
      </c>
      <c r="C87" s="11">
        <v>0</v>
      </c>
      <c r="D87" s="11">
        <v>0</v>
      </c>
      <c r="E87" s="11">
        <v>0</v>
      </c>
      <c r="F87" s="11">
        <v>306252.81884999998</v>
      </c>
      <c r="G87" s="11">
        <v>53556914.820640005</v>
      </c>
      <c r="H87" s="60"/>
    </row>
    <row r="88" spans="1:8" x14ac:dyDescent="0.2">
      <c r="A88" s="54" t="s">
        <v>24</v>
      </c>
      <c r="B88" s="11">
        <v>245341019.02925</v>
      </c>
      <c r="C88" s="11">
        <v>0</v>
      </c>
      <c r="D88" s="11">
        <v>0</v>
      </c>
      <c r="E88" s="11">
        <v>1445.5329899999999</v>
      </c>
      <c r="F88" s="11">
        <v>34363479.23144</v>
      </c>
      <c r="G88" s="11">
        <v>210976094.26481995</v>
      </c>
      <c r="H88" s="60"/>
    </row>
    <row r="89" spans="1:8" x14ac:dyDescent="0.2">
      <c r="A89" s="54" t="s">
        <v>23</v>
      </c>
      <c r="B89" s="11">
        <v>342939049.70416999</v>
      </c>
      <c r="C89" s="11">
        <v>0</v>
      </c>
      <c r="D89" s="11">
        <v>0</v>
      </c>
      <c r="E89" s="11">
        <v>0</v>
      </c>
      <c r="F89" s="11">
        <v>37541714.396790005</v>
      </c>
      <c r="G89" s="11">
        <v>305397335.30738008</v>
      </c>
      <c r="H89" s="60"/>
    </row>
    <row r="90" spans="1:8" x14ac:dyDescent="0.2">
      <c r="A90" s="54" t="s">
        <v>29</v>
      </c>
      <c r="B90" s="11">
        <v>10497896.938099999</v>
      </c>
      <c r="C90" s="11">
        <v>0</v>
      </c>
      <c r="D90" s="11">
        <v>0</v>
      </c>
      <c r="E90" s="11">
        <v>0</v>
      </c>
      <c r="F90" s="11">
        <v>40767.923739999998</v>
      </c>
      <c r="G90" s="11">
        <v>10457129.014359999</v>
      </c>
      <c r="H90" s="60"/>
    </row>
    <row r="91" spans="1:8" ht="15.75" x14ac:dyDescent="0.25">
      <c r="A91" s="50" t="s">
        <v>26</v>
      </c>
      <c r="B91" s="13">
        <v>652641133.31101</v>
      </c>
      <c r="C91" s="13">
        <v>0</v>
      </c>
      <c r="D91" s="13">
        <v>0</v>
      </c>
      <c r="E91" s="13">
        <v>1445.5329899999999</v>
      </c>
      <c r="F91" s="13">
        <v>72252214.370820016</v>
      </c>
      <c r="G91" s="13">
        <v>580387473.40719998</v>
      </c>
      <c r="H91" s="60"/>
    </row>
    <row r="92" spans="1:8" x14ac:dyDescent="0.2">
      <c r="A92" s="54" t="s">
        <v>27</v>
      </c>
      <c r="B92" s="11">
        <v>59092008.384369999</v>
      </c>
      <c r="C92" s="11">
        <v>0</v>
      </c>
      <c r="D92" s="11">
        <v>0</v>
      </c>
      <c r="E92" s="11">
        <v>0</v>
      </c>
      <c r="F92" s="11">
        <v>3061163.1477399999</v>
      </c>
      <c r="G92" s="11">
        <v>56030845.23663</v>
      </c>
      <c r="H92" s="60"/>
    </row>
    <row r="93" spans="1:8" x14ac:dyDescent="0.2">
      <c r="A93" s="54" t="s">
        <v>28</v>
      </c>
      <c r="B93" s="11">
        <v>1099758.58846</v>
      </c>
      <c r="C93" s="11">
        <v>0</v>
      </c>
      <c r="D93" s="11">
        <v>0</v>
      </c>
      <c r="E93" s="11">
        <v>0</v>
      </c>
      <c r="F93" s="11">
        <v>1622.38445</v>
      </c>
      <c r="G93" s="11">
        <v>1098136.20401</v>
      </c>
      <c r="H93" s="60"/>
    </row>
    <row r="94" spans="1:8" ht="15.75" x14ac:dyDescent="0.25">
      <c r="A94" s="50" t="s">
        <v>26</v>
      </c>
      <c r="B94" s="13">
        <v>60191766.972829998</v>
      </c>
      <c r="C94" s="13">
        <v>0</v>
      </c>
      <c r="D94" s="13">
        <v>0</v>
      </c>
      <c r="E94" s="13">
        <v>0</v>
      </c>
      <c r="F94" s="13">
        <v>3062785.5321899997</v>
      </c>
      <c r="G94" s="13">
        <v>57128981.440640002</v>
      </c>
      <c r="H94" s="60"/>
    </row>
    <row r="95" spans="1:8" ht="15.75" x14ac:dyDescent="0.25">
      <c r="A95" s="55" t="s">
        <v>2</v>
      </c>
      <c r="B95" s="17">
        <v>712832900.28383994</v>
      </c>
      <c r="C95" s="17">
        <v>0</v>
      </c>
      <c r="D95" s="17">
        <v>0</v>
      </c>
      <c r="E95" s="17">
        <v>1445.5329899999999</v>
      </c>
      <c r="F95" s="17">
        <v>75314999.903010011</v>
      </c>
      <c r="G95" s="17">
        <v>637516454.84783995</v>
      </c>
      <c r="H95" s="58"/>
    </row>
    <row r="96" spans="1:8" ht="15.75" x14ac:dyDescent="0.25">
      <c r="A96" s="56" t="s">
        <v>61</v>
      </c>
      <c r="H96" s="51"/>
    </row>
    <row r="97" spans="1:8" x14ac:dyDescent="0.2">
      <c r="A97" s="91" t="s">
        <v>67</v>
      </c>
      <c r="B97" s="91"/>
      <c r="C97" s="91"/>
      <c r="D97" s="91"/>
      <c r="E97" s="91"/>
      <c r="F97" s="91"/>
      <c r="G97" s="91"/>
      <c r="H97" s="51"/>
    </row>
    <row r="98" spans="1:8" x14ac:dyDescent="0.2">
      <c r="A98" s="57"/>
      <c r="B98" s="57"/>
      <c r="C98" s="57"/>
      <c r="D98" s="57"/>
      <c r="E98" s="57"/>
      <c r="F98" s="57"/>
      <c r="G98" s="57"/>
      <c r="H98" s="51"/>
    </row>
    <row r="99" spans="1:8" x14ac:dyDescent="0.2">
      <c r="A99" s="57"/>
      <c r="B99" s="57"/>
      <c r="C99" s="57"/>
      <c r="D99" s="57"/>
      <c r="E99" s="57"/>
      <c r="F99" s="57"/>
      <c r="G99" s="57"/>
      <c r="H99" s="51"/>
    </row>
    <row r="100" spans="1:8" x14ac:dyDescent="0.2">
      <c r="B100" s="22"/>
      <c r="C100" s="22"/>
      <c r="D100" s="22"/>
    </row>
    <row r="101" spans="1:8" x14ac:dyDescent="0.2">
      <c r="B101" s="22"/>
      <c r="C101" s="22"/>
      <c r="D101" s="22"/>
    </row>
    <row r="102" spans="1:8" ht="15.75" x14ac:dyDescent="0.25">
      <c r="A102" s="77" t="s">
        <v>58</v>
      </c>
      <c r="B102" s="77"/>
      <c r="C102" s="77"/>
      <c r="D102" s="77"/>
      <c r="E102" s="77"/>
      <c r="F102" s="77"/>
      <c r="G102" s="77"/>
      <c r="H102" s="23"/>
    </row>
    <row r="103" spans="1:8" ht="15.75" x14ac:dyDescent="0.25">
      <c r="A103" s="80" t="s">
        <v>82</v>
      </c>
      <c r="B103" s="80"/>
      <c r="C103" s="80"/>
      <c r="D103" s="80"/>
      <c r="E103" s="80"/>
      <c r="F103" s="80"/>
      <c r="G103" s="80"/>
      <c r="H103" s="23"/>
    </row>
    <row r="104" spans="1:8" ht="15.75" x14ac:dyDescent="0.25">
      <c r="A104" s="3"/>
      <c r="B104" s="4"/>
      <c r="C104" s="4"/>
      <c r="D104" s="4"/>
      <c r="E104" s="4"/>
      <c r="F104" s="5" t="s">
        <v>48</v>
      </c>
      <c r="G104" s="23"/>
      <c r="H104" s="39"/>
    </row>
    <row r="105" spans="1:8" ht="15.75" x14ac:dyDescent="0.25">
      <c r="A105" s="70" t="s">
        <v>5</v>
      </c>
      <c r="B105" s="74" t="s">
        <v>6</v>
      </c>
      <c r="C105" s="76"/>
      <c r="D105" s="76"/>
      <c r="E105" s="76"/>
      <c r="F105" s="76"/>
      <c r="G105" s="61"/>
      <c r="H105" s="23"/>
    </row>
    <row r="106" spans="1:8" ht="47.25" customHeight="1" x14ac:dyDescent="0.25">
      <c r="A106" s="70"/>
      <c r="B106" s="85" t="s">
        <v>83</v>
      </c>
      <c r="C106" s="85" t="s">
        <v>68</v>
      </c>
      <c r="D106" s="85" t="s">
        <v>89</v>
      </c>
      <c r="E106" s="85" t="s">
        <v>90</v>
      </c>
      <c r="F106" s="88" t="s">
        <v>69</v>
      </c>
      <c r="G106" s="49"/>
      <c r="H106" s="49"/>
    </row>
    <row r="107" spans="1:8" ht="15.75" x14ac:dyDescent="0.25">
      <c r="A107" s="70"/>
      <c r="B107" s="86"/>
      <c r="C107" s="86"/>
      <c r="D107" s="86"/>
      <c r="E107" s="86"/>
      <c r="F107" s="89"/>
      <c r="G107" s="49"/>
      <c r="H107" s="49"/>
    </row>
    <row r="108" spans="1:8" ht="15.75" x14ac:dyDescent="0.25">
      <c r="A108" s="81"/>
      <c r="B108" s="87"/>
      <c r="C108" s="87"/>
      <c r="D108" s="87"/>
      <c r="E108" s="87"/>
      <c r="F108" s="90"/>
      <c r="G108" s="59"/>
      <c r="H108" s="59"/>
    </row>
    <row r="109" spans="1:8" ht="15.75" x14ac:dyDescent="0.25">
      <c r="A109" s="32"/>
      <c r="B109" s="25"/>
      <c r="C109" s="25"/>
      <c r="D109" s="25"/>
      <c r="E109" s="25"/>
      <c r="G109" s="49"/>
      <c r="H109" s="58"/>
    </row>
    <row r="110" spans="1:8" x14ac:dyDescent="0.2">
      <c r="A110" s="1" t="s">
        <v>25</v>
      </c>
      <c r="B110" s="27">
        <v>18137833.654070001</v>
      </c>
      <c r="C110" s="27">
        <v>53556914.820640005</v>
      </c>
      <c r="D110" s="27">
        <f>B110*0.005</f>
        <v>90689.168270350012</v>
      </c>
      <c r="E110" s="27">
        <f>C110*0.01</f>
        <v>535569.1482064001</v>
      </c>
      <c r="F110" s="11">
        <f>E110+D110</f>
        <v>626258.31647675007</v>
      </c>
      <c r="G110" s="60"/>
      <c r="H110" s="60"/>
    </row>
    <row r="111" spans="1:8" x14ac:dyDescent="0.2">
      <c r="A111" s="1" t="s">
        <v>24</v>
      </c>
      <c r="B111" s="27">
        <v>77497471.456829995</v>
      </c>
      <c r="C111" s="27">
        <v>210976094.26481995</v>
      </c>
      <c r="D111" s="27">
        <f t="shared" ref="D111:D116" si="6">B111*0.005</f>
        <v>387487.35728414997</v>
      </c>
      <c r="E111" s="27">
        <f t="shared" ref="E111:E113" si="7">C111*0.01</f>
        <v>2109760.9426481994</v>
      </c>
      <c r="F111" s="11">
        <f t="shared" ref="F111:F117" si="8">E111+D111</f>
        <v>2497248.2999323495</v>
      </c>
      <c r="G111" s="60"/>
      <c r="H111" s="60"/>
    </row>
    <row r="112" spans="1:8" x14ac:dyDescent="0.2">
      <c r="A112" s="1" t="s">
        <v>23</v>
      </c>
      <c r="B112" s="27">
        <v>159041901.88499001</v>
      </c>
      <c r="C112" s="27">
        <v>305397335.30738008</v>
      </c>
      <c r="D112" s="27">
        <f t="shared" si="6"/>
        <v>795209.50942495</v>
      </c>
      <c r="E112" s="27">
        <f t="shared" si="7"/>
        <v>3053973.3530738009</v>
      </c>
      <c r="F112" s="11">
        <f t="shared" si="8"/>
        <v>3849182.8624987509</v>
      </c>
      <c r="G112" s="60"/>
      <c r="H112" s="60"/>
    </row>
    <row r="113" spans="1:8" x14ac:dyDescent="0.2">
      <c r="A113" s="1" t="s">
        <v>29</v>
      </c>
      <c r="B113" s="27">
        <v>5086352.1886499999</v>
      </c>
      <c r="C113" s="27">
        <v>10457129.014359999</v>
      </c>
      <c r="D113" s="27">
        <f t="shared" si="6"/>
        <v>25431.760943249999</v>
      </c>
      <c r="E113" s="27">
        <f t="shared" si="7"/>
        <v>104571.2901436</v>
      </c>
      <c r="F113" s="11">
        <f t="shared" si="8"/>
        <v>130003.05108685</v>
      </c>
      <c r="G113" s="60"/>
      <c r="H113" s="60"/>
    </row>
    <row r="114" spans="1:8" ht="15.75" x14ac:dyDescent="0.25">
      <c r="A114" s="12" t="s">
        <v>26</v>
      </c>
      <c r="B114" s="28">
        <v>259763559.18454003</v>
      </c>
      <c r="C114" s="28">
        <v>580387473.40719998</v>
      </c>
      <c r="D114" s="28">
        <f>SUM(D110:D113)</f>
        <v>1298817.7959227001</v>
      </c>
      <c r="E114" s="28">
        <f>SUM(E110:E113)</f>
        <v>5803874.7340719998</v>
      </c>
      <c r="F114" s="11">
        <f>E114+D114</f>
        <v>7102692.5299947001</v>
      </c>
      <c r="G114" s="58"/>
      <c r="H114" s="58"/>
    </row>
    <row r="115" spans="1:8" x14ac:dyDescent="0.2">
      <c r="A115" s="1" t="s">
        <v>27</v>
      </c>
      <c r="B115" s="27">
        <v>31127037.551210001</v>
      </c>
      <c r="C115" s="27">
        <v>56030845.23663</v>
      </c>
      <c r="D115" s="27">
        <f t="shared" si="6"/>
        <v>155635.18775605</v>
      </c>
      <c r="E115" s="27">
        <f t="shared" ref="E115:E116" si="9">C115*0.01</f>
        <v>560308.45236630004</v>
      </c>
      <c r="F115" s="11">
        <f t="shared" si="8"/>
        <v>715943.64012235007</v>
      </c>
      <c r="G115" s="60"/>
      <c r="H115" s="60"/>
    </row>
    <row r="116" spans="1:8" x14ac:dyDescent="0.2">
      <c r="A116" s="1" t="s">
        <v>28</v>
      </c>
      <c r="B116" s="27">
        <v>435898.20405999996</v>
      </c>
      <c r="C116" s="27">
        <v>1098136.20401</v>
      </c>
      <c r="D116" s="27">
        <f t="shared" si="6"/>
        <v>2179.4910202999999</v>
      </c>
      <c r="E116" s="27">
        <f t="shared" si="9"/>
        <v>10981.362040100001</v>
      </c>
      <c r="F116" s="11">
        <f t="shared" si="8"/>
        <v>13160.853060400001</v>
      </c>
      <c r="G116" s="60"/>
      <c r="H116" s="60"/>
    </row>
    <row r="117" spans="1:8" ht="15.75" x14ac:dyDescent="0.25">
      <c r="A117" s="12" t="s">
        <v>26</v>
      </c>
      <c r="B117" s="28">
        <v>31562935.755270001</v>
      </c>
      <c r="C117" s="28">
        <v>57128981.440640002</v>
      </c>
      <c r="D117" s="28">
        <f>SUM(D115:D116)</f>
        <v>157814.67877634999</v>
      </c>
      <c r="E117" s="28">
        <f>SUM(E115:E116)</f>
        <v>571289.81440640008</v>
      </c>
      <c r="F117" s="11">
        <f t="shared" si="8"/>
        <v>729104.49318275007</v>
      </c>
      <c r="G117" s="58"/>
      <c r="H117" s="58"/>
    </row>
    <row r="118" spans="1:8" ht="15.75" x14ac:dyDescent="0.25">
      <c r="A118" s="3"/>
      <c r="B118" s="46"/>
      <c r="C118" s="46"/>
      <c r="D118" s="46"/>
      <c r="E118" s="46"/>
      <c r="F118" s="20"/>
      <c r="G118" s="40"/>
      <c r="H118" s="58"/>
    </row>
    <row r="119" spans="1:8" ht="15.75" x14ac:dyDescent="0.25">
      <c r="A119" s="16" t="s">
        <v>52</v>
      </c>
      <c r="B119" s="46">
        <v>291326494.93981004</v>
      </c>
      <c r="C119" s="46">
        <v>637516454.84783995</v>
      </c>
      <c r="D119" s="46">
        <f>D117+D114</f>
        <v>1456632.4746990502</v>
      </c>
      <c r="E119" s="46">
        <f>E117+E114</f>
        <v>6375164.5484784003</v>
      </c>
      <c r="F119" s="20">
        <f>F114+F117</f>
        <v>7831797.0231774505</v>
      </c>
      <c r="G119" s="40"/>
      <c r="H119" s="58"/>
    </row>
    <row r="120" spans="1:8" ht="15.75" x14ac:dyDescent="0.25">
      <c r="A120" s="21" t="s">
        <v>38</v>
      </c>
      <c r="G120" s="38"/>
      <c r="H120" s="23"/>
    </row>
    <row r="121" spans="1:8" x14ac:dyDescent="0.2">
      <c r="A121" s="79" t="s">
        <v>84</v>
      </c>
      <c r="B121" s="79"/>
      <c r="C121" s="79"/>
      <c r="D121" s="79"/>
      <c r="E121" s="79"/>
      <c r="F121" s="79"/>
      <c r="G121" s="79"/>
      <c r="H121" s="23"/>
    </row>
    <row r="122" spans="1:8" x14ac:dyDescent="0.2">
      <c r="A122" s="68" t="s">
        <v>39</v>
      </c>
      <c r="B122" s="68"/>
      <c r="C122" s="68"/>
      <c r="D122" s="68"/>
      <c r="E122" s="68"/>
      <c r="F122" s="68"/>
      <c r="G122" s="68"/>
      <c r="H122" s="23"/>
    </row>
    <row r="123" spans="1:8" x14ac:dyDescent="0.2">
      <c r="A123" s="68" t="s">
        <v>46</v>
      </c>
      <c r="B123" s="68"/>
      <c r="C123" s="68"/>
      <c r="D123" s="68"/>
      <c r="E123" s="68"/>
      <c r="F123" s="68"/>
      <c r="G123" s="68"/>
      <c r="H123" s="29"/>
    </row>
    <row r="124" spans="1:8" x14ac:dyDescent="0.2">
      <c r="A124" s="1" t="s">
        <v>91</v>
      </c>
    </row>
  </sheetData>
  <mergeCells count="38">
    <mergeCell ref="A121:G121"/>
    <mergeCell ref="A122:G122"/>
    <mergeCell ref="A123:G123"/>
    <mergeCell ref="A105:A108"/>
    <mergeCell ref="A47:G47"/>
    <mergeCell ref="A48:G48"/>
    <mergeCell ref="A53:G53"/>
    <mergeCell ref="A54:G54"/>
    <mergeCell ref="A55:G55"/>
    <mergeCell ref="A57:A60"/>
    <mergeCell ref="B57:G57"/>
    <mergeCell ref="A97:G97"/>
    <mergeCell ref="A73:G73"/>
    <mergeCell ref="A78:G78"/>
    <mergeCell ref="B82:G82"/>
    <mergeCell ref="B106:B10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  <mergeCell ref="C106:C108"/>
    <mergeCell ref="D106:D108"/>
    <mergeCell ref="E106:E108"/>
    <mergeCell ref="F106:F108"/>
    <mergeCell ref="B105:F105"/>
    <mergeCell ref="A79:G79"/>
    <mergeCell ref="A80:G80"/>
    <mergeCell ref="A82:A85"/>
    <mergeCell ref="A102:G102"/>
    <mergeCell ref="A103:G103"/>
  </mergeCells>
  <pageMargins left="0.51181102362204722" right="0.51181102362204722" top="0.78740157480314965" bottom="0.78740157480314965" header="0.31496062992125984" footer="0.31496062992125984"/>
  <pageSetup paperSize="9" scale="50" fitToWidth="2" orientation="portrait" r:id="rId1"/>
  <rowBreaks count="1" manualBreakCount="1">
    <brk id="75" max="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45931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5288159.9687900003</v>
      </c>
      <c r="C17" s="66">
        <v>0</v>
      </c>
      <c r="D17" s="66">
        <v>0</v>
      </c>
      <c r="E17" s="66">
        <v>0</v>
      </c>
      <c r="F17" s="66">
        <v>58931.331330000001</v>
      </c>
      <c r="G17" s="66">
        <f t="shared" ref="G17:G23" si="0">B17-C17-D17-E17-F17</f>
        <v>5229228.6374599999</v>
      </c>
    </row>
    <row r="18" spans="1:12" x14ac:dyDescent="0.2">
      <c r="A18" s="1" t="s">
        <v>24</v>
      </c>
      <c r="B18" s="11">
        <v>19677585.562070001</v>
      </c>
      <c r="C18" s="11">
        <v>0</v>
      </c>
      <c r="D18" s="11">
        <v>0</v>
      </c>
      <c r="E18" s="11">
        <v>0</v>
      </c>
      <c r="F18" s="11">
        <v>10467553.394100001</v>
      </c>
      <c r="G18" s="11">
        <f t="shared" si="0"/>
        <v>9210032.1679699998</v>
      </c>
    </row>
    <row r="19" spans="1:12" x14ac:dyDescent="0.2">
      <c r="A19" s="1" t="s">
        <v>23</v>
      </c>
      <c r="B19" s="11">
        <v>42056428.751199998</v>
      </c>
      <c r="C19" s="11">
        <v>0</v>
      </c>
      <c r="D19" s="11">
        <v>0</v>
      </c>
      <c r="E19" s="11">
        <v>0</v>
      </c>
      <c r="F19" s="11">
        <v>1072229.19413</v>
      </c>
      <c r="G19" s="11">
        <f t="shared" si="0"/>
        <v>40984199.557069995</v>
      </c>
    </row>
    <row r="20" spans="1:12" x14ac:dyDescent="0.2">
      <c r="A20" s="1" t="s">
        <v>29</v>
      </c>
      <c r="B20" s="11">
        <v>1256709.6406400001</v>
      </c>
      <c r="C20" s="11">
        <v>0</v>
      </c>
      <c r="D20" s="11">
        <v>0</v>
      </c>
      <c r="E20" s="11">
        <v>0</v>
      </c>
      <c r="F20" s="11">
        <v>694.90895</v>
      </c>
      <c r="G20" s="11">
        <f t="shared" si="0"/>
        <v>1256014.73169</v>
      </c>
    </row>
    <row r="21" spans="1:12" s="14" customFormat="1" ht="15.75" x14ac:dyDescent="0.25">
      <c r="A21" s="12" t="s">
        <v>26</v>
      </c>
      <c r="B21" s="13">
        <f>SUM(B17:B20)</f>
        <v>68278883.922700003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11599408.828509999</v>
      </c>
      <c r="G21" s="13">
        <f>SUM(G17:G20)</f>
        <v>56679475.094189994</v>
      </c>
    </row>
    <row r="22" spans="1:12" x14ac:dyDescent="0.2">
      <c r="A22" s="1" t="s">
        <v>27</v>
      </c>
      <c r="B22" s="11">
        <v>7775989.8102999991</v>
      </c>
      <c r="C22" s="11">
        <v>0</v>
      </c>
      <c r="D22" s="11">
        <v>0</v>
      </c>
      <c r="E22" s="11">
        <v>0</v>
      </c>
      <c r="F22" s="11">
        <v>402163.68731999997</v>
      </c>
      <c r="G22" s="11">
        <f t="shared" si="0"/>
        <v>7373826.1229799995</v>
      </c>
    </row>
    <row r="23" spans="1:12" x14ac:dyDescent="0.2">
      <c r="A23" s="1" t="s">
        <v>28</v>
      </c>
      <c r="B23" s="11">
        <v>120240.27143000001</v>
      </c>
      <c r="C23" s="11">
        <v>0</v>
      </c>
      <c r="D23" s="11">
        <v>0</v>
      </c>
      <c r="E23" s="11">
        <v>0</v>
      </c>
      <c r="F23" s="11">
        <v>0.10163</v>
      </c>
      <c r="G23" s="11">
        <f t="shared" si="0"/>
        <v>120240.1698</v>
      </c>
    </row>
    <row r="24" spans="1:12" s="14" customFormat="1" ht="15.75" x14ac:dyDescent="0.25">
      <c r="A24" s="12" t="s">
        <v>26</v>
      </c>
      <c r="B24" s="13">
        <f>SUM(B22:B23)</f>
        <v>7896230.0817299988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402163.78894999996</v>
      </c>
      <c r="G24" s="13">
        <f t="shared" si="2"/>
        <v>7494066.2927799998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76175114.004429996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12001572.617459999</v>
      </c>
      <c r="G26" s="17">
        <f t="shared" si="3"/>
        <v>64173541.386969991</v>
      </c>
      <c r="H26" s="44"/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92"/>
      <c r="F29" s="92"/>
      <c r="G29" s="92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1176576.4434285001</v>
      </c>
      <c r="C34" s="11">
        <f>21.5%*$G17</f>
        <v>1124284.1570539</v>
      </c>
      <c r="D34" s="11"/>
      <c r="E34" s="11">
        <f>1.8%*$G17</f>
        <v>94126.115474280014</v>
      </c>
      <c r="F34" s="11">
        <f t="shared" ref="F34:G36" si="4">0.6%*$G17</f>
        <v>31375.371824760001</v>
      </c>
      <c r="G34" s="11">
        <f t="shared" si="4"/>
        <v>31375.371824760001</v>
      </c>
    </row>
    <row r="35" spans="1:7" x14ac:dyDescent="0.2">
      <c r="A35" s="1" t="s">
        <v>24</v>
      </c>
      <c r="B35" s="11">
        <f>22.5%*$G18</f>
        <v>2072257.23779325</v>
      </c>
      <c r="C35" s="11">
        <f>21.5%*$G18</f>
        <v>1980156.9161135498</v>
      </c>
      <c r="D35" s="11"/>
      <c r="E35" s="11">
        <f>1.8%*$G18</f>
        <v>165780.57902346001</v>
      </c>
      <c r="F35" s="11">
        <f t="shared" si="4"/>
        <v>55260.193007820002</v>
      </c>
      <c r="G35" s="11">
        <f t="shared" si="4"/>
        <v>55260.193007820002</v>
      </c>
    </row>
    <row r="36" spans="1:7" x14ac:dyDescent="0.2">
      <c r="A36" s="1" t="s">
        <v>23</v>
      </c>
      <c r="B36" s="11">
        <f>22.5%*$G19</f>
        <v>9221444.900340749</v>
      </c>
      <c r="C36" s="11">
        <f>21.5%*$G19</f>
        <v>8811602.9047700483</v>
      </c>
      <c r="D36" s="11"/>
      <c r="E36" s="11">
        <f>1.8%*$G19</f>
        <v>737715.59202725999</v>
      </c>
      <c r="F36" s="11">
        <f t="shared" si="4"/>
        <v>245905.19734241997</v>
      </c>
      <c r="G36" s="11">
        <f t="shared" si="4"/>
        <v>245905.19734241997</v>
      </c>
    </row>
    <row r="37" spans="1:7" x14ac:dyDescent="0.2">
      <c r="A37" s="1" t="s">
        <v>29</v>
      </c>
      <c r="B37" s="11">
        <f>22.5%*$G20</f>
        <v>282603.31463025004</v>
      </c>
      <c r="C37" s="11">
        <f>21.5%*($G20)</f>
        <v>270043.16731335002</v>
      </c>
      <c r="D37" s="11"/>
      <c r="E37" s="11">
        <f>1.8%*($G20)</f>
        <v>22608.265170420003</v>
      </c>
      <c r="F37" s="11">
        <f>0.6%*($G20)</f>
        <v>7536.0883901400002</v>
      </c>
      <c r="G37" s="11">
        <f>0.6%*($G20)</f>
        <v>7536.0883901400002</v>
      </c>
    </row>
    <row r="38" spans="1:7" s="14" customFormat="1" ht="15.75" x14ac:dyDescent="0.25">
      <c r="A38" s="12" t="s">
        <v>26</v>
      </c>
      <c r="B38" s="13">
        <f>SUM(B34:B37)</f>
        <v>12752881.896192748</v>
      </c>
      <c r="C38" s="13">
        <f>SUM(C34:C37)</f>
        <v>12186087.145250848</v>
      </c>
      <c r="D38" s="13"/>
      <c r="E38" s="13">
        <f>SUM(E34:E37)</f>
        <v>1020230.5516954201</v>
      </c>
      <c r="F38" s="13">
        <f>SUM(F34:F37)</f>
        <v>340076.85056513996</v>
      </c>
      <c r="G38" s="13">
        <f>SUM(G34:G37)</f>
        <v>340076.85056513996</v>
      </c>
    </row>
    <row r="39" spans="1:7" x14ac:dyDescent="0.2">
      <c r="A39" s="1" t="s">
        <v>27</v>
      </c>
      <c r="B39" s="11">
        <f>22.5%*$G22</f>
        <v>1659110.8776705</v>
      </c>
      <c r="C39" s="11">
        <f>21.5%*$G22</f>
        <v>1585372.6164406999</v>
      </c>
      <c r="D39" s="11">
        <f>10%*$G22</f>
        <v>737382.61229800002</v>
      </c>
      <c r="E39" s="11">
        <f>1.8%*$G22</f>
        <v>132728.87021364001</v>
      </c>
      <c r="F39" s="11">
        <f>0.6%*$G22</f>
        <v>44242.956737879998</v>
      </c>
      <c r="G39" s="11">
        <f>0.6%*$G22</f>
        <v>44242.956737879998</v>
      </c>
    </row>
    <row r="40" spans="1:7" x14ac:dyDescent="0.2">
      <c r="A40" s="1" t="s">
        <v>28</v>
      </c>
      <c r="B40" s="11">
        <f>22.5%*$G23</f>
        <v>27054.038205000001</v>
      </c>
      <c r="C40" s="11">
        <f>21.5%*$G23</f>
        <v>25851.636506999999</v>
      </c>
      <c r="D40" s="11">
        <f>10%*$G23</f>
        <v>12024.01698</v>
      </c>
      <c r="E40" s="11">
        <f>1.8%*$G23</f>
        <v>2164.3230564000005</v>
      </c>
      <c r="F40" s="11">
        <f>0.6%*$G23</f>
        <v>721.44101880000005</v>
      </c>
      <c r="G40" s="11">
        <f>0.6%*$G23</f>
        <v>721.44101880000005</v>
      </c>
    </row>
    <row r="41" spans="1:7" s="14" customFormat="1" ht="15.75" x14ac:dyDescent="0.25">
      <c r="A41" s="12" t="s">
        <v>26</v>
      </c>
      <c r="B41" s="13">
        <f>22.5%*$G24</f>
        <v>1686164.9158755001</v>
      </c>
      <c r="C41" s="13">
        <f>SUM(C39:C40)</f>
        <v>1611224.2529477</v>
      </c>
      <c r="D41" s="13">
        <f>SUM(D39:D40)</f>
        <v>749406.62927799998</v>
      </c>
      <c r="E41" s="13">
        <f>SUM(E39:E40)</f>
        <v>134893.19327004001</v>
      </c>
      <c r="F41" s="13">
        <f>SUM(F39:F40)</f>
        <v>44964.397756679995</v>
      </c>
      <c r="G41" s="13">
        <f>SUM(G39:G40)</f>
        <v>44964.397756679995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2887809.3624136499</v>
      </c>
      <c r="C43" s="11">
        <f>(C38+C41)*0.2</f>
        <v>2759462.2796397097</v>
      </c>
      <c r="D43" s="11">
        <f>(D38+D41)*0.2</f>
        <v>149881.32585560001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11551237.449654598</v>
      </c>
      <c r="C45" s="17">
        <f t="shared" si="5"/>
        <v>11037849.118558837</v>
      </c>
      <c r="D45" s="17">
        <f t="shared" si="5"/>
        <v>599525.30342240003</v>
      </c>
      <c r="E45" s="17">
        <f t="shared" si="5"/>
        <v>1155123.7449654602</v>
      </c>
      <c r="F45" s="17">
        <f t="shared" si="5"/>
        <v>385041.24832181993</v>
      </c>
      <c r="G45" s="17">
        <f t="shared" si="5"/>
        <v>385041.24832181993</v>
      </c>
    </row>
    <row r="46" spans="1:7" ht="15.75" x14ac:dyDescent="0.25">
      <c r="A46" s="21" t="s">
        <v>38</v>
      </c>
    </row>
    <row r="47" spans="1:7" x14ac:dyDescent="0.2">
      <c r="A47" s="68" t="s">
        <v>64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tabSelected="1" zoomScale="75" zoomScaleNormal="75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45962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4760995.3554900009</v>
      </c>
      <c r="C17" s="66">
        <v>0</v>
      </c>
      <c r="D17" s="66">
        <v>0</v>
      </c>
      <c r="E17" s="66">
        <v>0</v>
      </c>
      <c r="F17" s="66">
        <v>42486.243550000007</v>
      </c>
      <c r="G17" s="66">
        <f t="shared" ref="G17:G23" si="0">B17-C17-D17-E17-F17</f>
        <v>4718509.1119400011</v>
      </c>
    </row>
    <row r="18" spans="1:12" x14ac:dyDescent="0.2">
      <c r="A18" s="1" t="s">
        <v>24</v>
      </c>
      <c r="B18" s="11">
        <v>40606702.438659996</v>
      </c>
      <c r="C18" s="11">
        <v>0</v>
      </c>
      <c r="D18" s="11">
        <v>0</v>
      </c>
      <c r="E18" s="11">
        <v>0</v>
      </c>
      <c r="F18" s="11">
        <v>4463940.5801200001</v>
      </c>
      <c r="G18" s="11">
        <f t="shared" si="0"/>
        <v>36142761.858539999</v>
      </c>
    </row>
    <row r="19" spans="1:12" x14ac:dyDescent="0.2">
      <c r="A19" s="1" t="s">
        <v>23</v>
      </c>
      <c r="B19" s="11">
        <v>38202932.512720004</v>
      </c>
      <c r="C19" s="11">
        <v>0</v>
      </c>
      <c r="D19" s="11">
        <v>0</v>
      </c>
      <c r="E19" s="11">
        <v>0</v>
      </c>
      <c r="F19" s="11">
        <v>630483.41730000009</v>
      </c>
      <c r="G19" s="11">
        <f t="shared" si="0"/>
        <v>37572449.095420003</v>
      </c>
    </row>
    <row r="20" spans="1:12" x14ac:dyDescent="0.2">
      <c r="A20" s="1" t="s">
        <v>29</v>
      </c>
      <c r="B20" s="11">
        <v>1393998.4491200002</v>
      </c>
      <c r="C20" s="11">
        <v>0</v>
      </c>
      <c r="D20" s="11">
        <v>0</v>
      </c>
      <c r="E20" s="11">
        <v>0</v>
      </c>
      <c r="F20" s="11">
        <v>922.65305000000001</v>
      </c>
      <c r="G20" s="11">
        <f t="shared" si="0"/>
        <v>1393075.7960700002</v>
      </c>
    </row>
    <row r="21" spans="1:12" s="14" customFormat="1" ht="15.75" x14ac:dyDescent="0.25">
      <c r="A21" s="12" t="s">
        <v>26</v>
      </c>
      <c r="B21" s="13">
        <f>SUM(B17:B20)</f>
        <v>84964628.755989999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5137832.8940199995</v>
      </c>
      <c r="G21" s="13">
        <f>SUM(G17:G20)</f>
        <v>79826795.861969993</v>
      </c>
    </row>
    <row r="22" spans="1:12" x14ac:dyDescent="0.2">
      <c r="A22" s="1" t="s">
        <v>27</v>
      </c>
      <c r="B22" s="11">
        <v>7430163.3719700007</v>
      </c>
      <c r="C22" s="11">
        <v>0</v>
      </c>
      <c r="D22" s="11">
        <v>0</v>
      </c>
      <c r="E22" s="11">
        <v>0</v>
      </c>
      <c r="F22" s="11">
        <v>160056.84658999997</v>
      </c>
      <c r="G22" s="11">
        <f t="shared" si="0"/>
        <v>7270106.5253800005</v>
      </c>
    </row>
    <row r="23" spans="1:12" x14ac:dyDescent="0.2">
      <c r="A23" s="1" t="s">
        <v>28</v>
      </c>
      <c r="B23" s="11">
        <v>137593.80961999999</v>
      </c>
      <c r="C23" s="11">
        <v>0</v>
      </c>
      <c r="D23" s="11">
        <v>0</v>
      </c>
      <c r="E23" s="11">
        <v>0</v>
      </c>
      <c r="F23" s="11">
        <v>851.86507000000006</v>
      </c>
      <c r="G23" s="11">
        <f t="shared" si="0"/>
        <v>136741.94454999999</v>
      </c>
    </row>
    <row r="24" spans="1:12" s="14" customFormat="1" ht="15.75" x14ac:dyDescent="0.25">
      <c r="A24" s="12" t="s">
        <v>26</v>
      </c>
      <c r="B24" s="13">
        <f>SUM(B22:B23)</f>
        <v>7567757.1815900011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160908.71165999997</v>
      </c>
      <c r="G24" s="13">
        <f t="shared" si="2"/>
        <v>7406848.4699300006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92532385.937580004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5298741.6056799991</v>
      </c>
      <c r="G26" s="17">
        <f t="shared" si="3"/>
        <v>87233644.331900001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1061664.5501865002</v>
      </c>
      <c r="C34" s="11">
        <f>21.5%*$G17</f>
        <v>1014479.4590671002</v>
      </c>
      <c r="D34" s="11"/>
      <c r="E34" s="11">
        <f>1.8%*$G17</f>
        <v>84933.164014920025</v>
      </c>
      <c r="F34" s="11">
        <f t="shared" ref="F34:G36" si="4">0.6%*$G17</f>
        <v>28311.054671640006</v>
      </c>
      <c r="G34" s="11">
        <f t="shared" si="4"/>
        <v>28311.054671640006</v>
      </c>
    </row>
    <row r="35" spans="1:7" x14ac:dyDescent="0.2">
      <c r="A35" s="1" t="s">
        <v>24</v>
      </c>
      <c r="B35" s="11">
        <f>22.5%*$G18</f>
        <v>8132121.4181714999</v>
      </c>
      <c r="C35" s="11">
        <f>21.5%*$G18</f>
        <v>7770693.7995860996</v>
      </c>
      <c r="D35" s="11"/>
      <c r="E35" s="11">
        <f>1.8%*$G18</f>
        <v>650569.71345372009</v>
      </c>
      <c r="F35" s="11">
        <f t="shared" si="4"/>
        <v>216856.57115124</v>
      </c>
      <c r="G35" s="11">
        <f t="shared" si="4"/>
        <v>216856.57115124</v>
      </c>
    </row>
    <row r="36" spans="1:7" x14ac:dyDescent="0.2">
      <c r="A36" s="1" t="s">
        <v>23</v>
      </c>
      <c r="B36" s="11">
        <f>22.5%*$G19</f>
        <v>8453801.0464695003</v>
      </c>
      <c r="C36" s="11">
        <f>21.5%*$G19</f>
        <v>8078076.5555153005</v>
      </c>
      <c r="D36" s="11"/>
      <c r="E36" s="11">
        <f>1.8%*$G19</f>
        <v>676304.08371756016</v>
      </c>
      <c r="F36" s="11">
        <f t="shared" si="4"/>
        <v>225434.69457252003</v>
      </c>
      <c r="G36" s="11">
        <f t="shared" si="4"/>
        <v>225434.69457252003</v>
      </c>
    </row>
    <row r="37" spans="1:7" x14ac:dyDescent="0.2">
      <c r="A37" s="1" t="s">
        <v>29</v>
      </c>
      <c r="B37" s="11">
        <f>22.5%*$G20</f>
        <v>313442.05411575007</v>
      </c>
      <c r="C37" s="11">
        <f>21.5%*($G20)</f>
        <v>299511.29615505005</v>
      </c>
      <c r="D37" s="11"/>
      <c r="E37" s="11">
        <f>1.8%*($G20)</f>
        <v>25075.364329260006</v>
      </c>
      <c r="F37" s="11">
        <f>0.6%*($G20)</f>
        <v>8358.4547764200015</v>
      </c>
      <c r="G37" s="11">
        <f>0.6%*($G20)</f>
        <v>8358.4547764200015</v>
      </c>
    </row>
    <row r="38" spans="1:7" s="14" customFormat="1" ht="15.75" x14ac:dyDescent="0.25">
      <c r="A38" s="12" t="s">
        <v>26</v>
      </c>
      <c r="B38" s="13">
        <f>SUM(B34:B37)</f>
        <v>17961029.068943251</v>
      </c>
      <c r="C38" s="13">
        <f>SUM(C34:C37)</f>
        <v>17162761.110323548</v>
      </c>
      <c r="D38" s="13"/>
      <c r="E38" s="13">
        <f>SUM(E34:E37)</f>
        <v>1436882.3255154605</v>
      </c>
      <c r="F38" s="13">
        <f>SUM(F34:F37)</f>
        <v>478960.77517182007</v>
      </c>
      <c r="G38" s="13">
        <f>SUM(G34:G37)</f>
        <v>478960.77517182007</v>
      </c>
    </row>
    <row r="39" spans="1:7" x14ac:dyDescent="0.2">
      <c r="A39" s="1" t="s">
        <v>27</v>
      </c>
      <c r="B39" s="11">
        <f>22.5%*$G22</f>
        <v>1635773.9682105002</v>
      </c>
      <c r="C39" s="11">
        <f>21.5%*$G22</f>
        <v>1563072.9029567002</v>
      </c>
      <c r="D39" s="11">
        <f>10%*$G22</f>
        <v>727010.65253800014</v>
      </c>
      <c r="E39" s="11">
        <f>1.8%*$G22</f>
        <v>130861.91745684002</v>
      </c>
      <c r="F39" s="11">
        <f>0.6%*$G22</f>
        <v>43620.639152280004</v>
      </c>
      <c r="G39" s="11">
        <f>0.6%*$G22</f>
        <v>43620.639152280004</v>
      </c>
    </row>
    <row r="40" spans="1:7" x14ac:dyDescent="0.2">
      <c r="A40" s="1" t="s">
        <v>28</v>
      </c>
      <c r="B40" s="11">
        <f>22.5%*$G23</f>
        <v>30766.937523749999</v>
      </c>
      <c r="C40" s="11">
        <f>21.5%*$G23</f>
        <v>29399.518078249996</v>
      </c>
      <c r="D40" s="11">
        <f>10%*$G23</f>
        <v>13674.194454999999</v>
      </c>
      <c r="E40" s="11">
        <f>1.8%*$G23</f>
        <v>2461.3550018999999</v>
      </c>
      <c r="F40" s="11">
        <f>0.6%*$G23</f>
        <v>820.45166729999994</v>
      </c>
      <c r="G40" s="11">
        <f>0.6%*$G23</f>
        <v>820.45166729999994</v>
      </c>
    </row>
    <row r="41" spans="1:7" s="14" customFormat="1" ht="15.75" x14ac:dyDescent="0.25">
      <c r="A41" s="12" t="s">
        <v>26</v>
      </c>
      <c r="B41" s="13">
        <f>22.5%*$G24</f>
        <v>1666540.9057342501</v>
      </c>
      <c r="C41" s="13">
        <f>SUM(C39:C40)</f>
        <v>1592472.4210349503</v>
      </c>
      <c r="D41" s="13">
        <f>SUM(D39:D40)</f>
        <v>740684.84699300013</v>
      </c>
      <c r="E41" s="13">
        <f>SUM(E39:E40)</f>
        <v>133323.27245874002</v>
      </c>
      <c r="F41" s="13">
        <f>SUM(F39:F40)</f>
        <v>44441.090819580008</v>
      </c>
      <c r="G41" s="13">
        <f>SUM(G39:G40)</f>
        <v>44441.090819580008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3925513.9949355</v>
      </c>
      <c r="C43" s="11">
        <f>(C38+C41)*0.2</f>
        <v>3751046.7062717001</v>
      </c>
      <c r="D43" s="11">
        <f>(D38+D41)*0.2</f>
        <v>148136.96939860002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15702055.979742</v>
      </c>
      <c r="C45" s="17">
        <f t="shared" si="5"/>
        <v>15004186.825086799</v>
      </c>
      <c r="D45" s="17">
        <f t="shared" si="5"/>
        <v>592547.87759440008</v>
      </c>
      <c r="E45" s="17">
        <f t="shared" si="5"/>
        <v>1570205.5979742005</v>
      </c>
      <c r="F45" s="17">
        <f t="shared" si="5"/>
        <v>523401.86599140009</v>
      </c>
      <c r="G45" s="17">
        <f t="shared" si="5"/>
        <v>523401.86599140009</v>
      </c>
    </row>
    <row r="46" spans="1:7" ht="15.75" x14ac:dyDescent="0.25">
      <c r="A46" s="21" t="s">
        <v>38</v>
      </c>
    </row>
    <row r="47" spans="1:7" x14ac:dyDescent="0.2">
      <c r="A47" s="68" t="s">
        <v>63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3" zoomScale="80" zoomScaleNormal="80" workbookViewId="0">
      <selection activeCell="B18" sqref="B18:G26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45992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53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8" ht="16.5" customHeight="1" x14ac:dyDescent="0.2">
      <c r="A49" s="67"/>
      <c r="B49" s="67"/>
      <c r="C49" s="67"/>
      <c r="D49" s="67"/>
      <c r="E49" s="67"/>
      <c r="F49" s="67"/>
      <c r="G49" s="67"/>
    </row>
    <row r="50" spans="1:8" ht="15" customHeight="1" x14ac:dyDescent="0.2">
      <c r="A50" s="67"/>
      <c r="B50" s="67"/>
      <c r="C50" s="67"/>
      <c r="D50" s="67"/>
      <c r="E50" s="67"/>
      <c r="F50" s="67"/>
      <c r="G50" s="67"/>
    </row>
    <row r="51" spans="1:8" x14ac:dyDescent="0.2">
      <c r="B51" s="22"/>
      <c r="C51" s="22"/>
      <c r="D51" s="22"/>
    </row>
    <row r="53" spans="1:8" ht="15.75" x14ac:dyDescent="0.25">
      <c r="A53" s="77" t="s">
        <v>49</v>
      </c>
      <c r="B53" s="77"/>
      <c r="C53" s="77"/>
      <c r="D53" s="77"/>
      <c r="E53" s="77"/>
      <c r="F53" s="77"/>
      <c r="G53" s="77"/>
      <c r="H53" s="23"/>
    </row>
    <row r="54" spans="1:8" ht="15.75" x14ac:dyDescent="0.25">
      <c r="A54" s="80" t="s">
        <v>78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45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8" t="s">
        <v>30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 t="s">
        <v>50</v>
      </c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G60" s="47"/>
      <c r="H60" s="63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65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11"/>
      <c r="I66" s="65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11"/>
      <c r="I67" s="65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13"/>
      <c r="I68" s="31"/>
    </row>
    <row r="69" spans="1:9" ht="15.75" x14ac:dyDescent="0.25">
      <c r="A69" s="3"/>
      <c r="B69" s="46"/>
      <c r="C69" s="46"/>
      <c r="D69" s="46"/>
      <c r="E69" s="46"/>
      <c r="F69" s="46"/>
      <c r="G69" s="46"/>
      <c r="H69" s="64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62"/>
    </row>
    <row r="71" spans="1:9" ht="15.75" x14ac:dyDescent="0.25">
      <c r="A71" s="21" t="s">
        <v>38</v>
      </c>
      <c r="H71" s="23"/>
    </row>
    <row r="72" spans="1:9" x14ac:dyDescent="0.2">
      <c r="A72" s="79" t="s">
        <v>79</v>
      </c>
      <c r="B72" s="79"/>
      <c r="C72" s="79"/>
      <c r="D72" s="79"/>
      <c r="E72" s="79"/>
      <c r="F72" s="79"/>
      <c r="G72" s="79"/>
      <c r="H72" s="23"/>
      <c r="I72" s="31"/>
    </row>
    <row r="73" spans="1:9" x14ac:dyDescent="0.2">
      <c r="A73" s="68" t="s">
        <v>39</v>
      </c>
      <c r="B73" s="68"/>
      <c r="C73" s="68"/>
      <c r="D73" s="68"/>
      <c r="E73" s="68"/>
      <c r="F73" s="68"/>
      <c r="G73" s="68"/>
      <c r="H73" s="23"/>
      <c r="I73" s="30"/>
    </row>
    <row r="74" spans="1:9" x14ac:dyDescent="0.2">
      <c r="A74" s="68" t="s">
        <v>46</v>
      </c>
      <c r="B74" s="68"/>
      <c r="C74" s="68"/>
      <c r="D74" s="68"/>
      <c r="E74" s="68"/>
      <c r="F74" s="68"/>
      <c r="G74" s="68"/>
      <c r="H74" s="29"/>
      <c r="I74" s="30"/>
    </row>
    <row r="75" spans="1:9" x14ac:dyDescent="0.2">
      <c r="A75" s="1" t="s">
        <v>87</v>
      </c>
    </row>
    <row r="77" spans="1:9" ht="18" customHeight="1" x14ac:dyDescent="0.2"/>
    <row r="78" spans="1:9" ht="15.75" x14ac:dyDescent="0.25">
      <c r="A78" s="12"/>
      <c r="B78" s="41"/>
      <c r="C78" s="38"/>
    </row>
    <row r="79" spans="1:9" x14ac:dyDescent="0.2">
      <c r="B79" s="40"/>
      <c r="C79" s="42"/>
    </row>
    <row r="80" spans="1:9" x14ac:dyDescent="0.2">
      <c r="B80" s="39"/>
      <c r="C80" s="38"/>
    </row>
    <row r="81" spans="1:3" ht="15.75" x14ac:dyDescent="0.25">
      <c r="A81" s="12"/>
      <c r="B81" s="40"/>
      <c r="C81" s="38"/>
    </row>
    <row r="82" spans="1:3" ht="15.75" x14ac:dyDescent="0.25">
      <c r="A82" s="12"/>
      <c r="B82" s="41"/>
      <c r="C82" s="38"/>
    </row>
    <row r="83" spans="1:3" x14ac:dyDescent="0.2">
      <c r="B83" s="38"/>
      <c r="C83" s="38"/>
    </row>
  </sheetData>
  <mergeCells count="23"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topLeftCell="A17" zoomScale="80" zoomScaleNormal="80" workbookViewId="0">
      <selection activeCell="E52" sqref="E52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82">
        <v>2025</v>
      </c>
      <c r="B10" s="82"/>
      <c r="C10" s="82"/>
      <c r="D10" s="82"/>
      <c r="E10" s="82"/>
      <c r="F10" s="82"/>
      <c r="G10" s="82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67882294.48819001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432604.13255000004</v>
      </c>
      <c r="G17" s="11">
        <f>JAN!G17+FEV!G17+MAR!G17+ABR!G17+MAI!G17+JUN!G17+JUL!G17+AGO!G17+SET!G17+OUT!G17+NOV!G17+DEZ!G17</f>
        <v>67449690.355639994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321909039.36337006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1445.5329899999999</v>
      </c>
      <c r="F18" s="11">
        <f>JAN!F18+FEV!F18+MAR!F18+ABR!F18+MAI!F18+JUN!F18+JUL!F18+AGO!F18+SET!F18+OUT!F18+NOV!F18+DEZ!F18</f>
        <v>52512439.864229999</v>
      </c>
      <c r="G18" s="11">
        <f>JAN!G18+FEV!G18+MAR!G18+ABR!G18+MAI!G18+JUN!G18+JUL!G18+AGO!G18+SET!G18+OUT!G18+NOV!G18+DEZ!G18</f>
        <v>269395153.96614999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464854884.75666004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39744678.588410005</v>
      </c>
      <c r="G19" s="11">
        <f>JAN!G19+FEV!G19+MAR!G19+ABR!G19+MAI!G19+JUN!G19+JUL!G19+AGO!G19+SET!G19+OUT!G19+NOV!G19+DEZ!G19</f>
        <v>425110206.16825008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14114343.45761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42494.300839999996</v>
      </c>
      <c r="G20" s="11">
        <f>JAN!G20+FEV!G20+MAR!G20+ABR!G20+MAI!G20+JUN!G20+JUL!G20+AGO!G20+SET!G20+OUT!G20+NOV!G20+DEZ!G20</f>
        <v>14071849.15677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868760562.06583011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1445.5329899999999</v>
      </c>
      <c r="F21" s="13">
        <f t="shared" si="0"/>
        <v>92732216.886030003</v>
      </c>
      <c r="G21" s="13">
        <f>JAN!G21+FEV!G21+MAR!G21+ABR!G21+MAI!G21+JUN!G21+JUL!G21+AGO!G21+SET!G21+OUT!G21+NOV!G21+DEZ!G21</f>
        <v>776026899.64680994</v>
      </c>
      <c r="I21" s="34"/>
      <c r="J21" s="35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81092647.747439995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3711241.9700299995</v>
      </c>
      <c r="G22" s="11">
        <f>JAN!G22+FEV!G22+MAR!G22+ABR!G22+MAI!G22+JUN!G22+JUL!G22+AGO!G22+SET!G22+OUT!G22+NOV!G22+DEZ!G22</f>
        <v>77381405.777410001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1447574.4985399998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2474.35115</v>
      </c>
      <c r="G23" s="11">
        <f>JAN!G23+FEV!G23+MAR!G23+ABR!G23+MAI!G23+JUN!G23+JUL!G23+AGO!G23+SET!G23+OUT!G23+NOV!G23+DEZ!G23</f>
        <v>1445100.1473900001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82540222.245979995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3713716.3211799995</v>
      </c>
      <c r="G24" s="13">
        <f>JAN!G24+FEV!G24+MAR!G24+ABR!G24+MAI!G24+JUN!G24+JUL!G24+AGO!G24+SET!G24+OUT!G24+NOV!G24+DEZ!G24</f>
        <v>78826505.924800009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951300784.31181014</v>
      </c>
      <c r="C26" s="17">
        <f t="shared" ref="C26:F26" si="1">C24+C21</f>
        <v>0</v>
      </c>
      <c r="D26" s="17">
        <f t="shared" si="1"/>
        <v>0</v>
      </c>
      <c r="E26" s="17">
        <f t="shared" si="1"/>
        <v>1445.5329899999999</v>
      </c>
      <c r="F26" s="17">
        <f t="shared" si="1"/>
        <v>96445933.207210004</v>
      </c>
      <c r="G26" s="17">
        <f>JAN!G26+FEV!G26+MAR!G26+ABR!G26+MAI!G26+JUN!G26+JUL!G26+AGO!G26+SET!G26+OUT!G26+NOV!G26+DEZ!G26</f>
        <v>854853405.57160997</v>
      </c>
      <c r="I26" s="6"/>
      <c r="J26" s="6"/>
      <c r="K26" s="6"/>
      <c r="L26" s="44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I29" s="43"/>
      <c r="J29" s="6"/>
      <c r="K29" s="6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  <c r="J30" s="6"/>
      <c r="K30" s="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15176180.330018999</v>
      </c>
      <c r="C34" s="11">
        <f>JAN!C34+FEV!C34+MAR!C34+ABR!C34+MAI!C34+JUN!C34+JUL!C34+AGO!C34+SET!C34+OUT!C34+NOV!C34+DEZ!C34</f>
        <v>14501683.4264626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1214094.4264015201</v>
      </c>
      <c r="F34" s="11">
        <f>JAN!F34+FEV!F34+MAR!F34+ABR!F34+MAI!F34+JUN!F34+JUL!F34+AGO!F34+SET!F34+OUT!F34+NOV!F34+DEZ!F34</f>
        <v>404698.14213383995</v>
      </c>
      <c r="G34" s="11">
        <f>JAN!G34+FEV!G34+MAR!G34+ABR!G34+MAI!G34+JUN!G34+JUL!G34+AGO!G34+SET!G34+OUT!G34+NOV!G34+DEZ!G34</f>
        <v>404698.14213383995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60613909.642383754</v>
      </c>
      <c r="C35" s="11">
        <f>JAN!C35+FEV!C35+MAR!C35+ABR!C35+MAI!C35+JUN!C35+JUL!C35+AGO!C35+SET!C35+OUT!C35+NOV!C35+DEZ!C35</f>
        <v>57919958.102722242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4849112.7713907016</v>
      </c>
      <c r="F35" s="11">
        <f>JAN!F35+FEV!F35+MAR!F35+ABR!F35+MAI!F35+JUN!F35+JUL!F35+AGO!F35+SET!F35+OUT!F35+NOV!F35+DEZ!F35</f>
        <v>1616370.9237969003</v>
      </c>
      <c r="G35" s="11">
        <f>JAN!G35+FEV!G35+MAR!G35+ABR!G35+MAI!G35+JUN!G35+JUL!G35+AGO!G35+SET!G35+OUT!G35+NOV!G35+DEZ!G35</f>
        <v>1616370.9237969003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95649796.387856245</v>
      </c>
      <c r="C36" s="11">
        <f>JAN!C36+FEV!C36+MAR!C36+ABR!C36+MAI!C36+JUN!C36+JUL!C36+AGO!C36+SET!C36+OUT!C36+NOV!C36+DEZ!C36</f>
        <v>91398694.326173753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7651983.7110284995</v>
      </c>
      <c r="F36" s="11">
        <f>JAN!F36+FEV!F36+MAR!F36+ABR!F36+MAI!F36+JUN!F36+JUL!F36+AGO!F36+SET!F36+OUT!F36+NOV!F36+DEZ!F36</f>
        <v>2550661.2370095002</v>
      </c>
      <c r="G36" s="11">
        <f>JAN!G36+FEV!G36+MAR!G36+ABR!G36+MAI!G36+JUN!G36+JUL!G36+AGO!G36+SET!G36+OUT!G36+NOV!G36+DEZ!G36</f>
        <v>2550661.2370095002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3166166.0602732496</v>
      </c>
      <c r="C37" s="11">
        <f>JAN!C37+FEV!C37+MAR!C37+ABR!C37+MAI!C37+JUN!C37+JUL!C37+AGO!C37+SET!C37+OUT!C37+NOV!C37+DEZ!C37</f>
        <v>3025447.5687055495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253293.28482186003</v>
      </c>
      <c r="F37" s="11">
        <f>JAN!F37+FEV!F37+MAR!F37+ABR!F37+MAI!F37+JUN!F37+JUL!F37+AGO!F37+SET!F37+OUT!F37+NOV!F37+DEZ!F37</f>
        <v>84431.094940619994</v>
      </c>
      <c r="G37" s="11">
        <f>JAN!G37+FEV!G37+MAR!G37+ABR!G37+MAI!G37+JUN!G37+JUL!G37+AGO!G37+SET!G37+OUT!G37+NOV!G37+DEZ!G37</f>
        <v>84431.094940619994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174606052.42053229</v>
      </c>
      <c r="C38" s="11">
        <f>JAN!C38+FEV!C38+MAR!C38+ABR!C38+MAI!C38+JUN!C38+JUL!C38+AGO!C38+SET!C38+OUT!C38+NOV!C38+DEZ!C38</f>
        <v>166845783.42406413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13968484.193642583</v>
      </c>
      <c r="F38" s="11">
        <f>JAN!F38+FEV!F38+MAR!F38+ABR!F38+MAI!F38+JUN!F38+JUL!F38+AGO!F38+SET!F38+OUT!F38+NOV!F38+DEZ!F38</f>
        <v>4656161.3978808606</v>
      </c>
      <c r="G38" s="11">
        <f>JAN!G38+FEV!G38+MAR!G38+ABR!G38+MAI!G38+JUN!G38+JUL!G38+AGO!G38+SET!G38+OUT!G38+NOV!G38+DEZ!G38</f>
        <v>4656161.3978808606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17410816.299917251</v>
      </c>
      <c r="C39" s="11">
        <f>JAN!C39+FEV!C39+MAR!C39+ABR!C39+MAI!C39+JUN!C39+JUL!C39+AGO!C39+SET!C39+OUT!C39+NOV!C39+DEZ!C39</f>
        <v>16637002.24214315</v>
      </c>
      <c r="D39" s="11">
        <f>JAN!D39+FEV!D39+MAR!D39+ABR!D39+MAI!D39+JUN!D39+JUL!D39+AGO!D39+SET!D39+OUT!D39+NOV!D39+DEZ!D39</f>
        <v>7738140.5777410008</v>
      </c>
      <c r="E39" s="11">
        <f>JAN!E39+FEV!E39+MAR!E39+ABR!E39+MAI!E39+JUN!E39+JUL!E39+AGO!E39+SET!E39+OUT!E39+NOV!E39+DEZ!E39</f>
        <v>1392865.3039933799</v>
      </c>
      <c r="F39" s="11">
        <f>JAN!F39+FEV!F39+MAR!F39+ABR!F39+MAI!F39+JUN!F39+JUL!F39+AGO!F39+SET!F39+OUT!F39+NOV!F39+DEZ!F39</f>
        <v>464288.43466446007</v>
      </c>
      <c r="G39" s="11">
        <f>JAN!G39+FEV!G39+MAR!G39+ABR!G39+MAI!G39+JUN!G39+JUL!G39+AGO!G39+SET!G39+OUT!G39+NOV!G39+DEZ!G39</f>
        <v>464288.43466446007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325147.53316275001</v>
      </c>
      <c r="C40" s="11">
        <f>JAN!C40+FEV!C40+MAR!C40+ABR!C40+MAI!C40+JUN!C40+JUL!C40+AGO!C40+SET!C40+OUT!C40+NOV!C40+DEZ!C40</f>
        <v>310696.53168884997</v>
      </c>
      <c r="D40" s="11">
        <f>JAN!D40+FEV!D40+MAR!D40+ABR!D40+MAI!D40+JUN!D40+JUL!D40+AGO!D40+SET!D40+OUT!D40+NOV!D40+DEZ!D40</f>
        <v>144510.01473900003</v>
      </c>
      <c r="E40" s="11">
        <f>JAN!E40+FEV!E40+MAR!E40+ABR!E40+MAI!E40+JUN!E40+JUL!E40+AGO!E40+SET!E40+OUT!E40+NOV!E40+DEZ!E40</f>
        <v>26011.80265302</v>
      </c>
      <c r="F40" s="11">
        <f>JAN!F40+FEV!F40+MAR!F40+ABR!F40+MAI!F40+JUN!F40+JUL!F40+AGO!F40+SET!F40+OUT!F40+NOV!F40+DEZ!F40</f>
        <v>8670.6008843399995</v>
      </c>
      <c r="G40" s="11">
        <f>JAN!G40+FEV!G40+MAR!G40+ABR!G40+MAI!G40+JUN!G40+JUL!G40+AGO!G40+SET!G40+OUT!G40+NOV!G40+DEZ!G40</f>
        <v>8670.6008843399995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17735963.833080001</v>
      </c>
      <c r="C41" s="13">
        <f>JAN!C41+FEV!C41+MAR!C41+ABR!C41+MAI!C41+JUN!C41+JUL!C41+AGO!C41+SET!C41+OUT!C41+NOV!C41+DEZ!C41</f>
        <v>16947698.773832001</v>
      </c>
      <c r="D41" s="13">
        <f>JAN!D41+FEV!D41+MAR!D41+ABR!D41+MAI!D41+JUN!D41+JUL!D41+AGO!D41+SET!D41+OUT!D41+NOV!D41+DEZ!D41</f>
        <v>7882650.5924799992</v>
      </c>
      <c r="E41" s="13">
        <f>JAN!E41+FEV!E41+MAR!E41+ABR!E41+MAI!E41+JUN!E41+JUL!E41+AGO!E41+SET!E41+OUT!E41+NOV!E41+DEZ!E41</f>
        <v>1418877.1066464002</v>
      </c>
      <c r="F41" s="13">
        <f>JAN!F41+FEV!F41+MAR!F41+ABR!F41+MAI!F41+JUN!F41+JUL!F41+AGO!F41+SET!F41+OUT!F41+NOV!F41+DEZ!F41</f>
        <v>472959.03554879996</v>
      </c>
      <c r="G41" s="13">
        <f>JAN!G41+FEV!G41+MAR!G41+ABR!G41+MAI!G41+JUN!G41+JUL!G41+AGO!G41+SET!G41+OUT!G41+NOV!G41+DEZ!G41</f>
        <v>472959.03554879996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38468403.250722453</v>
      </c>
      <c r="C43" s="11">
        <f>JAN!C43+FEV!C43+MAR!C43+ABR!C43+MAI!C43+JUN!C43+JUL!C43+AGO!C43+SET!C43+OUT!C43+NOV!C43+DEZ!C43</f>
        <v>36758696.439579226</v>
      </c>
      <c r="D43" s="11">
        <f>JAN!D43+FEV!D43+MAR!D43+ABR!D43+MAI!D43+JUN!D43+JUL!D43+AGO!D43+SET!D43+OUT!D43+NOV!D43+DEZ!D43</f>
        <v>1576530.1184960003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153873613.00288978</v>
      </c>
      <c r="C45" s="17">
        <f>JAN!C45+FEV!C45+MAR!C45+ABR!C45+MAI!C45+JUN!C45+JUL!C45+AGO!C45+SET!C45+OUT!C45+NOV!C45+DEZ!C45</f>
        <v>147034785.7583169</v>
      </c>
      <c r="D45" s="17">
        <f>JAN!D45+FEV!D45+MAR!D45+ABR!D45+MAI!D45+JUN!D45+JUL!D45+AGO!D45+SET!D45+OUT!D45+NOV!D45+DEZ!D45</f>
        <v>6306120.4739840012</v>
      </c>
      <c r="E45" s="17">
        <f>JAN!E45+FEV!E45+MAR!E45+ABR!E45+MAI!E45+JUN!E45+JUL!E45+AGO!E45+SET!E45+OUT!E45+NOV!E45+DEZ!E45</f>
        <v>15387361.300288981</v>
      </c>
      <c r="F45" s="17">
        <f>JAN!F45+FEV!F45+MAR!F45+ABR!F45+MAI!F45+JUN!F45+JUL!F45+AGO!F45+SET!F45+OUT!F45+NOV!F45+DEZ!F45</f>
        <v>5129120.4334296603</v>
      </c>
      <c r="G45" s="17">
        <f>JAN!G45+FEV!G45+MAR!G45+ABR!G45+MAI!G45+JUN!G45+JUL!G45+AGO!G45+SET!G45+OUT!G45+NOV!G45+DEZ!G45</f>
        <v>5129120.4334296603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3" t="str">
        <f ca="1">CONCATENATE("Receita classificada referente ao período de 21/12/2024 a ", TEXT(DATE(YEAR(TODAY()),MONTH(TODAY()-30),20),"DD/MM/AA"))</f>
        <v>Receita classificada referente ao período de 21/12/2024 a 20/11/25</v>
      </c>
      <c r="B47" s="43"/>
      <c r="C47" s="43"/>
      <c r="D47" s="43"/>
      <c r="E47" s="43"/>
      <c r="F47" s="43"/>
      <c r="G47" s="43"/>
    </row>
    <row r="48" spans="1:11" x14ac:dyDescent="0.2">
      <c r="A48" s="68" t="s">
        <v>39</v>
      </c>
      <c r="B48" s="68"/>
      <c r="C48" s="68"/>
      <c r="D48" s="68"/>
      <c r="E48" s="68"/>
      <c r="F48" s="68"/>
      <c r="G48" s="68"/>
    </row>
    <row r="50" spans="1:3" ht="15.75" x14ac:dyDescent="0.25">
      <c r="A50" s="36" t="s">
        <v>56</v>
      </c>
      <c r="B50" s="33">
        <f>JUL!H69</f>
        <v>9158061.5516903009</v>
      </c>
    </row>
    <row r="52" spans="1:3" ht="15.75" x14ac:dyDescent="0.25">
      <c r="A52" s="16" t="s">
        <v>60</v>
      </c>
      <c r="B52" s="37">
        <f>SET!F119</f>
        <v>7831797.0231774505</v>
      </c>
    </row>
    <row r="54" spans="1:3" ht="15.75" x14ac:dyDescent="0.25">
      <c r="A54" s="16" t="s">
        <v>57</v>
      </c>
      <c r="B54" s="37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10:G10"/>
    <mergeCell ref="A3:G3"/>
    <mergeCell ref="A4:G4"/>
    <mergeCell ref="A5:G5"/>
    <mergeCell ref="A8:G8"/>
    <mergeCell ref="A9:G9"/>
    <mergeCell ref="A48:G48"/>
    <mergeCell ref="A12:A15"/>
    <mergeCell ref="B12:G12"/>
    <mergeCell ref="A29:A32"/>
    <mergeCell ref="B29:G29"/>
    <mergeCell ref="C30:D30"/>
    <mergeCell ref="E30:G30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12</vt:i4>
      </vt:variant>
    </vt:vector>
  </HeadingPairs>
  <TitlesOfParts>
    <vt:vector size="25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2025 Acumulado</vt:lpstr>
      <vt:lpstr>ABR!Area_de_impressao</vt:lpstr>
      <vt:lpstr>AGO!Area_de_impressao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2025-12-02T21:54:07Z</cp:lastPrinted>
  <dcterms:created xsi:type="dcterms:W3CDTF">2005-03-24T13:45:42Z</dcterms:created>
  <dcterms:modified xsi:type="dcterms:W3CDTF">2025-12-02T21:56:23Z</dcterms:modified>
</cp:coreProperties>
</file>