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30037E77-260F-4583-A1BA-28B66677D142}" xr6:coauthVersionLast="47" xr6:coauthVersionMax="47" xr10:uidLastSave="{00000000-0000-0000-0000-000000000000}"/>
  <bookViews>
    <workbookView xWindow="-28920" yWindow="-900" windowWidth="29040" windowHeight="15720" tabRatio="845" activeTab="3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26" i="34" s="1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26" i="33" s="1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26" i="32" l="1"/>
  <c r="G41" i="14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E38" i="32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C43" i="32" l="1"/>
  <c r="C45" i="32" s="1"/>
  <c r="E45" i="32"/>
  <c r="E45" i="31"/>
  <c r="C43" i="31"/>
  <c r="C45" i="31" s="1"/>
  <c r="F45" i="30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<sst xmlns="http://schemas.openxmlformats.org/spreadsheetml/2006/main" count="1014" uniqueCount="92">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</sst>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46023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2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75" x14ac:dyDescent="0.2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75" x14ac:dyDescent="0.2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75" x14ac:dyDescent="0.2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75" x14ac:dyDescent="0.2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75" x14ac:dyDescent="0.25">
      <c r="A46" s="21" t="s">
        <v>38</v>
      </c>
    </row>
    <row r="47" spans="1:7" x14ac:dyDescent="0.2">
      <c r="A47" s="68" t="s">
        <v>80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46054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2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75" x14ac:dyDescent="0.2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75" x14ac:dyDescent="0.2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75" x14ac:dyDescent="0.2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75" x14ac:dyDescent="0.2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75" x14ac:dyDescent="0.25">
      <c r="A46" s="21" t="s">
        <v>38</v>
      </c>
    </row>
    <row r="47" spans="1:7" x14ac:dyDescent="0.2">
      <c r="A47" s="68" t="s">
        <v>79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46082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2364622.7588800001</v>
      </c>
      <c r="C17" s="66">
        <v>0</v>
      </c>
      <c r="D17" s="66">
        <v>0</v>
      </c>
      <c r="E17" s="66">
        <v>0</v>
      </c>
      <c r="F17" s="66">
        <v>83773.146640000006</v>
      </c>
      <c r="G17" s="66">
        <f t="shared" ref="G17:G23" si="0">B17-C17-D17-E17-F17</f>
        <v>2280849.6122400002</v>
      </c>
    </row>
    <row r="18" spans="1:12" x14ac:dyDescent="0.2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2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2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ht="15.75" x14ac:dyDescent="0.2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2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2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ht="15.75" x14ac:dyDescent="0.2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2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2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2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ht="15.75" x14ac:dyDescent="0.2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2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2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ht="15.75" x14ac:dyDescent="0.2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tabSelected="1" zoomScale="80" zoomScaleNormal="80" workbookViewId="0">
      <selection sqref="A1:G1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46113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2775736.5870499997</v>
      </c>
      <c r="C17" s="66">
        <v>0</v>
      </c>
      <c r="D17" s="66">
        <v>0</v>
      </c>
      <c r="E17" s="66">
        <v>0</v>
      </c>
      <c r="F17" s="66">
        <v>16604.90193</v>
      </c>
      <c r="G17" s="66">
        <f t="shared" ref="G17:G23" si="0">B17-C17-D17-E17-F17</f>
        <v>2759131.6851199996</v>
      </c>
    </row>
    <row r="18" spans="1:12" x14ac:dyDescent="0.2">
      <c r="A18" s="1" t="s">
        <v>24</v>
      </c>
      <c r="B18" s="11">
        <v>25603916.154559996</v>
      </c>
      <c r="C18" s="11">
        <v>0</v>
      </c>
      <c r="D18" s="11">
        <v>0</v>
      </c>
      <c r="E18" s="11">
        <v>0</v>
      </c>
      <c r="F18" s="11">
        <v>2749599.3709100001</v>
      </c>
      <c r="G18" s="11">
        <f t="shared" si="0"/>
        <v>22854316.783649996</v>
      </c>
    </row>
    <row r="19" spans="1:12" x14ac:dyDescent="0.2">
      <c r="A19" s="1" t="s">
        <v>23</v>
      </c>
      <c r="B19" s="11">
        <v>46762302.024999999</v>
      </c>
      <c r="C19" s="11">
        <v>0</v>
      </c>
      <c r="D19" s="11">
        <v>0</v>
      </c>
      <c r="E19" s="11">
        <v>0</v>
      </c>
      <c r="F19" s="11">
        <v>324885.23576999997</v>
      </c>
      <c r="G19" s="11">
        <f t="shared" si="0"/>
        <v>46437416.789229997</v>
      </c>
    </row>
    <row r="20" spans="1:12" x14ac:dyDescent="0.2">
      <c r="A20" s="1" t="s">
        <v>29</v>
      </c>
      <c r="B20" s="11">
        <v>1431037.9780100002</v>
      </c>
      <c r="C20" s="11">
        <v>0</v>
      </c>
      <c r="D20" s="11">
        <v>0</v>
      </c>
      <c r="E20" s="11">
        <v>0</v>
      </c>
      <c r="F20" s="11">
        <v>142.82965999999999</v>
      </c>
      <c r="G20" s="11">
        <f t="shared" si="0"/>
        <v>1430895.1483500001</v>
      </c>
    </row>
    <row r="21" spans="1:12" s="14" customFormat="1" ht="15.75" x14ac:dyDescent="0.25">
      <c r="A21" s="12" t="s">
        <v>26</v>
      </c>
      <c r="B21" s="13">
        <f>SUM(B17:B20)</f>
        <v>76572992.744619995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3091232.3382700002</v>
      </c>
      <c r="G21" s="13">
        <f>SUM(G17:G20)</f>
        <v>73481760.406349987</v>
      </c>
    </row>
    <row r="22" spans="1:12" x14ac:dyDescent="0.2">
      <c r="A22" s="1" t="s">
        <v>27</v>
      </c>
      <c r="B22" s="11">
        <v>7153549.4628299996</v>
      </c>
      <c r="C22" s="11">
        <v>0</v>
      </c>
      <c r="D22" s="11">
        <v>0</v>
      </c>
      <c r="E22" s="11">
        <v>0</v>
      </c>
      <c r="F22" s="11">
        <v>873037.74546000001</v>
      </c>
      <c r="G22" s="11">
        <f t="shared" si="0"/>
        <v>6280511.7173699997</v>
      </c>
    </row>
    <row r="23" spans="1:12" x14ac:dyDescent="0.2">
      <c r="A23" s="1" t="s">
        <v>28</v>
      </c>
      <c r="B23" s="11">
        <v>108504.77944</v>
      </c>
      <c r="C23" s="11">
        <v>0</v>
      </c>
      <c r="D23" s="11">
        <v>0</v>
      </c>
      <c r="E23" s="11">
        <v>0</v>
      </c>
      <c r="F23" s="11">
        <v>4305.4974000000002</v>
      </c>
      <c r="G23" s="11">
        <f t="shared" si="0"/>
        <v>104199.28203999999</v>
      </c>
    </row>
    <row r="24" spans="1:12" s="14" customFormat="1" ht="15.75" x14ac:dyDescent="0.25">
      <c r="A24" s="12" t="s">
        <v>26</v>
      </c>
      <c r="B24" s="13">
        <f>SUM(B22:B23)</f>
        <v>7262054.2422699993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877343.24286</v>
      </c>
      <c r="G24" s="13">
        <f t="shared" si="2"/>
        <v>6384710.9994099997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83835046.986889988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3968575.5811300003</v>
      </c>
      <c r="G26" s="17">
        <f t="shared" si="3"/>
        <v>79866471.40575999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620804.62915199995</v>
      </c>
      <c r="C34" s="11">
        <f>21.5%*$G17</f>
        <v>593213.31230079988</v>
      </c>
      <c r="D34" s="11"/>
      <c r="E34" s="11">
        <f>1.8%*$G17</f>
        <v>49664.370332159997</v>
      </c>
      <c r="F34" s="11">
        <f t="shared" ref="F34:G36" si="4">0.6%*$G17</f>
        <v>16554.790110719998</v>
      </c>
      <c r="G34" s="11">
        <f t="shared" si="4"/>
        <v>16554.790110719998</v>
      </c>
    </row>
    <row r="35" spans="1:7" x14ac:dyDescent="0.2">
      <c r="A35" s="1" t="s">
        <v>24</v>
      </c>
      <c r="B35" s="11">
        <f>22.5%*$G18</f>
        <v>5142221.2763212491</v>
      </c>
      <c r="C35" s="11">
        <f>21.5%*$G18</f>
        <v>4913678.1084847488</v>
      </c>
      <c r="D35" s="11"/>
      <c r="E35" s="11">
        <f>1.8%*$G18</f>
        <v>411377.70210569998</v>
      </c>
      <c r="F35" s="11">
        <f t="shared" si="4"/>
        <v>137125.90070189998</v>
      </c>
      <c r="G35" s="11">
        <f t="shared" si="4"/>
        <v>137125.90070189998</v>
      </c>
    </row>
    <row r="36" spans="1:7" x14ac:dyDescent="0.2">
      <c r="A36" s="1" t="s">
        <v>23</v>
      </c>
      <c r="B36" s="11">
        <f>22.5%*$G19</f>
        <v>10448418.77757675</v>
      </c>
      <c r="C36" s="11">
        <f>21.5%*$G19</f>
        <v>9984044.6096844487</v>
      </c>
      <c r="D36" s="11"/>
      <c r="E36" s="11">
        <f>1.8%*$G19</f>
        <v>835873.50220614008</v>
      </c>
      <c r="F36" s="11">
        <f t="shared" si="4"/>
        <v>278624.50073537999</v>
      </c>
      <c r="G36" s="11">
        <f t="shared" si="4"/>
        <v>278624.50073537999</v>
      </c>
    </row>
    <row r="37" spans="1:7" x14ac:dyDescent="0.2">
      <c r="A37" s="1" t="s">
        <v>29</v>
      </c>
      <c r="B37" s="11">
        <f>22.5%*$G20</f>
        <v>321951.40837875003</v>
      </c>
      <c r="C37" s="11">
        <f>21.5%*($G20)</f>
        <v>307642.45689525001</v>
      </c>
      <c r="D37" s="11"/>
      <c r="E37" s="11">
        <f>1.8%*($G20)</f>
        <v>25756.112670300005</v>
      </c>
      <c r="F37" s="11">
        <f>0.6%*($G20)</f>
        <v>8585.3708901000009</v>
      </c>
      <c r="G37" s="11">
        <f>0.6%*($G20)</f>
        <v>8585.3708901000009</v>
      </c>
    </row>
    <row r="38" spans="1:7" s="14" customFormat="1" ht="15.75" x14ac:dyDescent="0.25">
      <c r="A38" s="12" t="s">
        <v>26</v>
      </c>
      <c r="B38" s="13">
        <f>SUM(B34:B37)</f>
        <v>16533396.091428749</v>
      </c>
      <c r="C38" s="13">
        <f>SUM(C34:C37)</f>
        <v>15798578.487365248</v>
      </c>
      <c r="D38" s="13"/>
      <c r="E38" s="13">
        <f>SUM(E34:E37)</f>
        <v>1322671.6873143001</v>
      </c>
      <c r="F38" s="13">
        <f>SUM(F34:F37)</f>
        <v>440890.56243809999</v>
      </c>
      <c r="G38" s="13">
        <f>SUM(G34:G37)</f>
        <v>440890.56243809999</v>
      </c>
    </row>
    <row r="39" spans="1:7" x14ac:dyDescent="0.2">
      <c r="A39" s="1" t="s">
        <v>27</v>
      </c>
      <c r="B39" s="11">
        <f>22.5%*$G22</f>
        <v>1413115.1364082501</v>
      </c>
      <c r="C39" s="11">
        <f>21.5%*$G22</f>
        <v>1350310.01923455</v>
      </c>
      <c r="D39" s="11">
        <f>10%*$G22</f>
        <v>628051.171737</v>
      </c>
      <c r="E39" s="11">
        <f>1.8%*$G22</f>
        <v>113049.21091266001</v>
      </c>
      <c r="F39" s="11">
        <f>0.6%*$G22</f>
        <v>37683.070304219997</v>
      </c>
      <c r="G39" s="11">
        <f>0.6%*$G22</f>
        <v>37683.070304219997</v>
      </c>
    </row>
    <row r="40" spans="1:7" x14ac:dyDescent="0.2">
      <c r="A40" s="1" t="s">
        <v>28</v>
      </c>
      <c r="B40" s="11">
        <f>22.5%*$G23</f>
        <v>23444.838458999999</v>
      </c>
      <c r="C40" s="11">
        <f>21.5%*$G23</f>
        <v>22402.845638599996</v>
      </c>
      <c r="D40" s="11">
        <f>10%*$G23</f>
        <v>10419.928204</v>
      </c>
      <c r="E40" s="11">
        <f>1.8%*$G23</f>
        <v>1875.5870767200001</v>
      </c>
      <c r="F40" s="11">
        <f>0.6%*$G23</f>
        <v>625.19569223999997</v>
      </c>
      <c r="G40" s="11">
        <f>0.6%*$G23</f>
        <v>625.19569223999997</v>
      </c>
    </row>
    <row r="41" spans="1:7" s="14" customFormat="1" ht="15.75" x14ac:dyDescent="0.25">
      <c r="A41" s="12" t="s">
        <v>26</v>
      </c>
      <c r="B41" s="13">
        <f>22.5%*$G24</f>
        <v>1436559.9748672501</v>
      </c>
      <c r="C41" s="13">
        <f>SUM(C39:C40)</f>
        <v>1372712.8648731499</v>
      </c>
      <c r="D41" s="13">
        <f>SUM(D39:D40)</f>
        <v>638471.09994099999</v>
      </c>
      <c r="E41" s="13">
        <f>SUM(E39:E40)</f>
        <v>114924.79798938001</v>
      </c>
      <c r="F41" s="13">
        <f>SUM(F39:F40)</f>
        <v>38308.265996459995</v>
      </c>
      <c r="G41" s="13">
        <f>SUM(G39:G40)</f>
        <v>38308.265996459995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3593991.2132592001</v>
      </c>
      <c r="C43" s="11">
        <f>(C38+C41)*0.2</f>
        <v>3434258.2704476798</v>
      </c>
      <c r="D43" s="11">
        <f>(D38+D41)*0.2</f>
        <v>127694.2199882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14375964.8530368</v>
      </c>
      <c r="C45" s="17">
        <f t="shared" si="5"/>
        <v>13737033.081790719</v>
      </c>
      <c r="D45" s="17">
        <f t="shared" si="5"/>
        <v>510776.87995279999</v>
      </c>
      <c r="E45" s="17">
        <f t="shared" si="5"/>
        <v>1437596.4853036802</v>
      </c>
      <c r="F45" s="17">
        <f t="shared" si="5"/>
        <v>479198.82843455998</v>
      </c>
      <c r="G45" s="17">
        <f t="shared" si="5"/>
        <v>479198.82843455998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46143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46174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8.570312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46204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74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46235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46266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57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83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60</v>
      </c>
      <c r="G72" s="38"/>
    </row>
    <row r="73" spans="1:8" x14ac:dyDescent="0.2">
      <c r="A73" s="91" t="s">
        <v>84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57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60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57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86</v>
      </c>
      <c r="C106" s="85" t="s">
        <v>68</v>
      </c>
      <c r="D106" s="85" t="s">
        <v>87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71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46296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46327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570312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46357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62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B52" sqref="B52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58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91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2026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11868632.981790001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159637.36053999999</v>
      </c>
      <c r="G17" s="11">
        <f>JAN!G17+FEV!G17+MAR!G17+ABR!G17+MAI!G17+JUN!G17+JUL!G17+AGO!G17+SET!G17+OUT!G17+NOV!G17+DEZ!G17</f>
        <v>11708995.62125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130205411.87937999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18258211.857220002</v>
      </c>
      <c r="G18" s="11">
        <f>JAN!G18+FEV!G18+MAR!G18+ABR!G18+MAI!G18+JUN!G18+JUL!G18+AGO!G18+SET!G18+OUT!G18+NOV!G18+DEZ!G18</f>
        <v>111946825.40448999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193569841.69213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2165131.65802</v>
      </c>
      <c r="G19" s="11">
        <f>JAN!G19+FEV!G19+MAR!G19+ABR!G19+MAI!G19+JUN!G19+JUL!G19+AGO!G19+SET!G19+OUT!G19+NOV!G19+DEZ!G19</f>
        <v>191404710.03410998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5797451.9346600007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10919.079030000001</v>
      </c>
      <c r="G20" s="11">
        <f>JAN!G20+FEV!G20+MAR!G20+ABR!G20+MAI!G20+JUN!G20+JUL!G20+AGO!G20+SET!G20+OUT!G20+NOV!G20+DEZ!G20</f>
        <v>5786532.8556300011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341441338.48796004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20593899.954810001</v>
      </c>
      <c r="G21" s="13">
        <f>JAN!G21+FEV!G21+MAR!G21+ABR!G21+MAI!G21+JUN!G21+JUL!G21+AGO!G21+SET!G21+OUT!G21+NOV!G21+DEZ!G21</f>
        <v>320847063.91547996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29158079.35873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1635224.0965200001</v>
      </c>
      <c r="G22" s="11">
        <f>JAN!G22+FEV!G22+MAR!G22+ABR!G22+MAI!G22+JUN!G22+JUL!G22+AGO!G22+SET!G22+OUT!G22+NOV!G22+DEZ!G22</f>
        <v>27522855.26221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443653.33012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4992.81315</v>
      </c>
      <c r="G23" s="11">
        <f>JAN!G23+FEV!G23+MAR!G23+ABR!G23+MAI!G23+JUN!G23+JUL!G23+AGO!G23+SET!G23+OUT!G23+NOV!G23+DEZ!G23</f>
        <v>438660.51697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29601732.688850001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1640216.90967</v>
      </c>
      <c r="G24" s="13">
        <f>JAN!G24+FEV!G24+MAR!G24+ABR!G24+MAI!G24+JUN!G24+JUL!G24+AGO!G24+SET!G24+OUT!G24+NOV!G24+DEZ!G24</f>
        <v>27961515.779180001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371043071.17681003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22234116.86448</v>
      </c>
      <c r="G26" s="17">
        <f>JAN!G26+FEV!G26+MAR!G26+ABR!G26+MAI!G26+JUN!G26+JUL!G26+AGO!G26+SET!G26+OUT!G26+NOV!G26+DEZ!G26</f>
        <v>348808579.69466001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2634524.0147812502</v>
      </c>
      <c r="C34" s="11">
        <f>JAN!C34+FEV!C34+MAR!C34+ABR!C34+MAI!C34+JUN!C34+JUL!C34+AGO!C34+SET!C34+OUT!C34+NOV!C34+DEZ!C34</f>
        <v>2517434.05856875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210761.92118250002</v>
      </c>
      <c r="F34" s="11">
        <f>JAN!F34+FEV!F34+MAR!F34+ABR!F34+MAI!F34+JUN!F34+JUL!F34+AGO!F34+SET!F34+OUT!F34+NOV!F34+DEZ!F34</f>
        <v>70253.973727500008</v>
      </c>
      <c r="G34" s="11">
        <f>JAN!G34+FEV!G34+MAR!G34+ABR!G34+MAI!G34+JUN!G34+JUL!G34+AGO!G34+SET!G34+OUT!G34+NOV!G34+DEZ!G34</f>
        <v>70253.973727500008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25188035.71601025</v>
      </c>
      <c r="C35" s="11">
        <f>JAN!C35+FEV!C35+MAR!C35+ABR!C35+MAI!C35+JUN!C35+JUL!C35+AGO!C35+SET!C35+OUT!C35+NOV!C35+DEZ!C35</f>
        <v>24068567.461965349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2015042.8572808201</v>
      </c>
      <c r="F35" s="11">
        <f>JAN!F35+FEV!F35+MAR!F35+ABR!F35+MAI!F35+JUN!F35+JUL!F35+AGO!F35+SET!F35+OUT!F35+NOV!F35+DEZ!F35</f>
        <v>671680.95242693997</v>
      </c>
      <c r="G35" s="11">
        <f>JAN!G35+FEV!G35+MAR!G35+ABR!G35+MAI!G35+JUN!G35+JUL!G35+AGO!G35+SET!G35+OUT!G35+NOV!G35+DEZ!G35</f>
        <v>671680.95242693997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43066059.757674754</v>
      </c>
      <c r="C36" s="11">
        <f>JAN!C36+FEV!C36+MAR!C36+ABR!C36+MAI!C36+JUN!C36+JUL!C36+AGO!C36+SET!C36+OUT!C36+NOV!C36+DEZ!C36</f>
        <v>41152012.657333642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3445284.7806139807</v>
      </c>
      <c r="F36" s="11">
        <f>JAN!F36+FEV!F36+MAR!F36+ABR!F36+MAI!F36+JUN!F36+JUL!F36+AGO!F36+SET!F36+OUT!F36+NOV!F36+DEZ!F36</f>
        <v>1148428.2602046598</v>
      </c>
      <c r="G36" s="11">
        <f>JAN!G36+FEV!G36+MAR!G36+ABR!G36+MAI!G36+JUN!G36+JUL!G36+AGO!G36+SET!G36+OUT!G36+NOV!G36+DEZ!G36</f>
        <v>1148428.2602046598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1301969.8925167501</v>
      </c>
      <c r="C37" s="11">
        <f>JAN!C37+FEV!C37+MAR!C37+ABR!C37+MAI!C37+JUN!C37+JUL!C37+AGO!C37+SET!C37+OUT!C37+NOV!C37+DEZ!C37</f>
        <v>1244104.5639604502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104157.59140134002</v>
      </c>
      <c r="F37" s="11">
        <f>JAN!F37+FEV!F37+MAR!F37+ABR!F37+MAI!F37+JUN!F37+JUL!F37+AGO!F37+SET!F37+OUT!F37+NOV!F37+DEZ!F37</f>
        <v>34719.197133780006</v>
      </c>
      <c r="G37" s="11">
        <f>JAN!G37+FEV!G37+MAR!G37+ABR!G37+MAI!G37+JUN!G37+JUL!G37+AGO!G37+SET!G37+OUT!G37+NOV!G37+DEZ!G37</f>
        <v>34719.197133780006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72190589.380982995</v>
      </c>
      <c r="C38" s="11">
        <f>JAN!C38+FEV!C38+MAR!C38+ABR!C38+MAI!C38+JUN!C38+JUL!C38+AGO!C38+SET!C38+OUT!C38+NOV!C38+DEZ!C38</f>
        <v>68982118.741828203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5775247.1504786406</v>
      </c>
      <c r="F38" s="11">
        <f>JAN!F38+FEV!F38+MAR!F38+ABR!F38+MAI!F38+JUN!F38+JUL!F38+AGO!F38+SET!F38+OUT!F38+NOV!F38+DEZ!F38</f>
        <v>1925082.38349288</v>
      </c>
      <c r="G38" s="11">
        <f>JAN!G38+FEV!G38+MAR!G38+ABR!G38+MAI!G38+JUN!G38+JUL!G38+AGO!G38+SET!G38+OUT!G38+NOV!G38+DEZ!G38</f>
        <v>1925082.38349288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6192642.4339972502</v>
      </c>
      <c r="C39" s="11">
        <f>JAN!C39+FEV!C39+MAR!C39+ABR!C39+MAI!C39+JUN!C39+JUL!C39+AGO!C39+SET!C39+OUT!C39+NOV!C39+DEZ!C39</f>
        <v>5917413.8813751498</v>
      </c>
      <c r="D39" s="11">
        <f>JAN!D39+FEV!D39+MAR!D39+ABR!D39+MAI!D39+JUN!D39+JUL!D39+AGO!D39+SET!D39+OUT!D39+NOV!D39+DEZ!D39</f>
        <v>2752285.5262210001</v>
      </c>
      <c r="E39" s="11">
        <f>JAN!E39+FEV!E39+MAR!E39+ABR!E39+MAI!E39+JUN!E39+JUL!E39+AGO!E39+SET!E39+OUT!E39+NOV!E39+DEZ!E39</f>
        <v>495411.39471978007</v>
      </c>
      <c r="F39" s="11">
        <f>JAN!F39+FEV!F39+MAR!F39+ABR!F39+MAI!F39+JUN!F39+JUL!F39+AGO!F39+SET!F39+OUT!F39+NOV!F39+DEZ!F39</f>
        <v>165137.13157326001</v>
      </c>
      <c r="G39" s="11">
        <f>JAN!G39+FEV!G39+MAR!G39+ABR!G39+MAI!G39+JUN!G39+JUL!G39+AGO!G39+SET!G39+OUT!G39+NOV!G39+DEZ!G39</f>
        <v>165137.13157326001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98698.616318249988</v>
      </c>
      <c r="C40" s="11">
        <f>JAN!C40+FEV!C40+MAR!C40+ABR!C40+MAI!C40+JUN!C40+JUL!C40+AGO!C40+SET!C40+OUT!C40+NOV!C40+DEZ!C40</f>
        <v>94312.011148549995</v>
      </c>
      <c r="D40" s="11">
        <f>JAN!D40+FEV!D40+MAR!D40+ABR!D40+MAI!D40+JUN!D40+JUL!D40+AGO!D40+SET!D40+OUT!D40+NOV!D40+DEZ!D40</f>
        <v>43866.051697000003</v>
      </c>
      <c r="E40" s="11">
        <f>JAN!E40+FEV!E40+MAR!E40+ABR!E40+MAI!E40+JUN!E40+JUL!E40+AGO!E40+SET!E40+OUT!E40+NOV!E40+DEZ!E40</f>
        <v>7895.8893054600012</v>
      </c>
      <c r="F40" s="11">
        <f>JAN!F40+FEV!F40+MAR!F40+ABR!F40+MAI!F40+JUN!F40+JUL!F40+AGO!F40+SET!F40+OUT!F40+NOV!F40+DEZ!F40</f>
        <v>2631.9631018199998</v>
      </c>
      <c r="G40" s="11">
        <f>JAN!G40+FEV!G40+MAR!G40+ABR!G40+MAI!G40+JUN!G40+JUL!G40+AGO!G40+SET!G40+OUT!G40+NOV!G40+DEZ!G40</f>
        <v>2631.9631018199998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6291341.0503155002</v>
      </c>
      <c r="C41" s="13">
        <f>JAN!C41+FEV!C41+MAR!C41+ABR!C41+MAI!C41+JUN!C41+JUL!C41+AGO!C41+SET!C41+OUT!C41+NOV!C41+DEZ!C41</f>
        <v>6011725.8925237004</v>
      </c>
      <c r="D41" s="13">
        <f>JAN!D41+FEV!D41+MAR!D41+ABR!D41+MAI!D41+JUN!D41+JUL!D41+AGO!D41+SET!D41+OUT!D41+NOV!D41+DEZ!D41</f>
        <v>2796151.5779180001</v>
      </c>
      <c r="E41" s="13">
        <f>JAN!E41+FEV!E41+MAR!E41+ABR!E41+MAI!E41+JUN!E41+JUL!E41+AGO!E41+SET!E41+OUT!E41+NOV!E41+DEZ!E41</f>
        <v>503307.28402524005</v>
      </c>
      <c r="F41" s="13">
        <f>JAN!F41+FEV!F41+MAR!F41+ABR!F41+MAI!F41+JUN!F41+JUL!F41+AGO!F41+SET!F41+OUT!F41+NOV!F41+DEZ!F41</f>
        <v>167769.09467508001</v>
      </c>
      <c r="G41" s="13">
        <f>JAN!G41+FEV!G41+MAR!G41+ABR!G41+MAI!G41+JUN!G41+JUL!G41+AGO!G41+SET!G41+OUT!G41+NOV!G41+DEZ!G41</f>
        <v>167769.09467508001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15696386.0862597</v>
      </c>
      <c r="C43" s="11">
        <f>JAN!C43+FEV!C43+MAR!C43+ABR!C43+MAI!C43+JUN!C43+JUL!C43+AGO!C43+SET!C43+OUT!C43+NOV!C43+DEZ!C43</f>
        <v>14998768.92687038</v>
      </c>
      <c r="D43" s="11">
        <f>JAN!D43+FEV!D43+MAR!D43+ABR!D43+MAI!D43+JUN!D43+JUL!D43+AGO!D43+SET!D43+OUT!D43+NOV!D43+DEZ!D43</f>
        <v>559230.31558360008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62785544.345038801</v>
      </c>
      <c r="C45" s="17">
        <f>JAN!C45+FEV!C45+MAR!C45+ABR!C45+MAI!C45+JUN!C45+JUL!C45+AGO!C45+SET!C45+OUT!C45+NOV!C45+DEZ!C45</f>
        <v>59995075.707481518</v>
      </c>
      <c r="D45" s="17">
        <f>JAN!D45+FEV!D45+MAR!D45+ABR!D45+MAI!D45+JUN!D45+JUL!D45+AGO!D45+SET!D45+OUT!D45+NOV!D45+DEZ!D45</f>
        <v>2236921.2623344003</v>
      </c>
      <c r="E45" s="17">
        <f>JAN!E45+FEV!E45+MAR!E45+ABR!E45+MAI!E45+JUN!E45+JUL!E45+AGO!E45+SET!E45+OUT!E45+NOV!E45+DEZ!E45</f>
        <v>6278554.4345038813</v>
      </c>
      <c r="F45" s="17">
        <f>JAN!F45+FEV!F45+MAR!F45+ABR!F45+MAI!F45+JUN!F45+JUL!F45+AGO!F45+SET!F45+OUT!F45+NOV!F45+DEZ!F45</f>
        <v>2092851.47816796</v>
      </c>
      <c r="G45" s="17">
        <f>JAN!G45+FEV!G45+MAR!G45+ABR!G45+MAI!G45+JUN!G45+JUL!G45+AGO!G45+SET!G45+OUT!G45+NOV!G45+DEZ!G45</f>
        <v>2092851.47816796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21/12/2025 a ", TEXT(DATE(YEAR(TODAY()),MONTH(TODAY()-30),20),"DD/MM/AA"))</f>
        <v>Receita classificada referente ao período de 21/12/2025 a 20/04/26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55</v>
      </c>
      <c r="B50" s="33">
        <f>JUL!H69</f>
        <v>0</v>
      </c>
    </row>
    <row r="52" spans="1:3" ht="15.75" x14ac:dyDescent="0.25">
      <c r="A52" s="16" t="s">
        <v>59</v>
      </c>
      <c r="B52" s="37">
        <f>SET!F119</f>
        <v>0</v>
      </c>
    </row>
    <row r="54" spans="1:3" ht="15.75" x14ac:dyDescent="0.25">
      <c r="A54" s="16" t="s">
        <v>56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2026-04-08T19:03:54Z</cp:lastPrinted>
  <dcterms:created xsi:type="dcterms:W3CDTF">2005-03-24T13:45:42Z</dcterms:created>
  <dcterms:modified xsi:type="dcterms:W3CDTF">2026-05-07T19:25:53Z</dcterms:modified>
</cp:coreProperties>
</file>