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6\"/>
    </mc:Choice>
  </mc:AlternateContent>
  <xr:revisionPtr revIDLastSave="0" documentId="13_ncr:1_{B6137D37-7AF0-4D2B-AFA0-7783F9151363}" xr6:coauthVersionLast="47" xr6:coauthVersionMax="47" xr10:uidLastSave="{00000000-0000-0000-0000-000000000000}"/>
  <bookViews>
    <workbookView xWindow="20370" yWindow="-765" windowWidth="20640" windowHeight="11040" tabRatio="845" activeTab="4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6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FEV!$A$1:$H$48</definedName>
    <definedName name="_xlnm.Print_Area" localSheetId="0">JAN!$A$1:$G$48</definedName>
    <definedName name="_xlnm.Print_Area" localSheetId="6">JUL!$A$1:$H$74</definedName>
    <definedName name="_xlnm.Print_Area" localSheetId="5">JUN!$A$2:$G$49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G17" i="14" l="1"/>
  <c r="F21" i="14"/>
  <c r="B21" i="14"/>
  <c r="C36" i="41"/>
  <c r="C34" i="41"/>
  <c r="F36" i="39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37"/>
  <c r="E24" i="37"/>
  <c r="D24" i="37"/>
  <c r="C24" i="37"/>
  <c r="B24" i="37"/>
  <c r="G23" i="37"/>
  <c r="G22" i="37"/>
  <c r="F21" i="37"/>
  <c r="E21" i="37"/>
  <c r="D21" i="37"/>
  <c r="C21" i="37"/>
  <c r="B21" i="37"/>
  <c r="G20" i="37"/>
  <c r="G19" i="37"/>
  <c r="G18" i="37"/>
  <c r="G17" i="37"/>
  <c r="F24" i="41"/>
  <c r="E24" i="41"/>
  <c r="D24" i="41"/>
  <c r="C24" i="41"/>
  <c r="B24" i="41"/>
  <c r="G23" i="41"/>
  <c r="F40" i="41" s="1"/>
  <c r="G22" i="41"/>
  <c r="G24" i="41" s="1"/>
  <c r="B41" i="41" s="1"/>
  <c r="F21" i="41"/>
  <c r="E21" i="41"/>
  <c r="D21" i="41"/>
  <c r="C21" i="41"/>
  <c r="B21" i="41"/>
  <c r="G20" i="41"/>
  <c r="F37" i="41" s="1"/>
  <c r="G19" i="41"/>
  <c r="G36" i="41" s="1"/>
  <c r="G18" i="41"/>
  <c r="F35" i="41" s="1"/>
  <c r="G17" i="41"/>
  <c r="F34" i="41" s="1"/>
  <c r="F24" i="39"/>
  <c r="E24" i="39"/>
  <c r="D24" i="39"/>
  <c r="C24" i="39"/>
  <c r="B24" i="39"/>
  <c r="G23" i="39"/>
  <c r="C40" i="39" s="1"/>
  <c r="G22" i="39"/>
  <c r="G24" i="39" s="1"/>
  <c r="B41" i="39" s="1"/>
  <c r="F21" i="39"/>
  <c r="E21" i="39"/>
  <c r="D21" i="39"/>
  <c r="C21" i="39"/>
  <c r="B21" i="39"/>
  <c r="G20" i="39"/>
  <c r="G37" i="39" s="1"/>
  <c r="G19" i="39"/>
  <c r="C36" i="39" s="1"/>
  <c r="G18" i="39"/>
  <c r="G35" i="39" s="1"/>
  <c r="G17" i="39"/>
  <c r="F24" i="38"/>
  <c r="E24" i="38"/>
  <c r="D24" i="38"/>
  <c r="C24" i="38"/>
  <c r="B24" i="38"/>
  <c r="G23" i="38"/>
  <c r="G22" i="38"/>
  <c r="F21" i="38"/>
  <c r="E21" i="38"/>
  <c r="D21" i="38"/>
  <c r="C21" i="38"/>
  <c r="B21" i="38"/>
  <c r="G20" i="38"/>
  <c r="G19" i="38"/>
  <c r="G18" i="38"/>
  <c r="G17" i="38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14" l="1"/>
  <c r="G21" i="14"/>
  <c r="C40" i="41"/>
  <c r="G40" i="41"/>
  <c r="D40" i="39"/>
  <c r="E40" i="41"/>
  <c r="G26" i="14"/>
  <c r="B35" i="39"/>
  <c r="E35" i="39"/>
  <c r="B37" i="39"/>
  <c r="G21" i="39"/>
  <c r="G26" i="39" s="1"/>
  <c r="G34" i="39"/>
  <c r="C35" i="39"/>
  <c r="E36" i="39"/>
  <c r="G36" i="39"/>
  <c r="F36" i="41"/>
  <c r="G24" i="38"/>
  <c r="B41" i="38" s="1"/>
  <c r="G39" i="38"/>
  <c r="F39" i="38"/>
  <c r="E39" i="38"/>
  <c r="D39" i="38"/>
  <c r="C39" i="38"/>
  <c r="B39" i="38"/>
  <c r="G40" i="38"/>
  <c r="F40" i="38"/>
  <c r="E40" i="38"/>
  <c r="D40" i="38"/>
  <c r="C40" i="38"/>
  <c r="B40" i="38"/>
  <c r="G21" i="38"/>
  <c r="G34" i="38"/>
  <c r="F34" i="38"/>
  <c r="E34" i="38"/>
  <c r="C34" i="38"/>
  <c r="B34" i="38"/>
  <c r="G35" i="38"/>
  <c r="F35" i="38"/>
  <c r="E35" i="38"/>
  <c r="C35" i="38"/>
  <c r="B35" i="38"/>
  <c r="G36" i="38"/>
  <c r="F36" i="38"/>
  <c r="E36" i="38"/>
  <c r="C36" i="38"/>
  <c r="B36" i="38"/>
  <c r="G37" i="38"/>
  <c r="F37" i="38"/>
  <c r="E37" i="38"/>
  <c r="C37" i="38"/>
  <c r="B37" i="38"/>
  <c r="F40" i="39"/>
  <c r="C39" i="39"/>
  <c r="C41" i="39" s="1"/>
  <c r="G40" i="39"/>
  <c r="B39" i="39"/>
  <c r="E39" i="39"/>
  <c r="G39" i="39"/>
  <c r="F39" i="39"/>
  <c r="F41" i="39" s="1"/>
  <c r="B40" i="39"/>
  <c r="E40" i="39"/>
  <c r="D39" i="39"/>
  <c r="D41" i="39" s="1"/>
  <c r="G38" i="39"/>
  <c r="B34" i="39"/>
  <c r="F35" i="39"/>
  <c r="C37" i="39"/>
  <c r="C34" i="39"/>
  <c r="E37" i="39"/>
  <c r="E34" i="39"/>
  <c r="E38" i="39" s="1"/>
  <c r="B36" i="39"/>
  <c r="F37" i="39"/>
  <c r="F34" i="39"/>
  <c r="C39" i="41"/>
  <c r="C41" i="41" s="1"/>
  <c r="E39" i="41"/>
  <c r="E41" i="41" s="1"/>
  <c r="G39" i="41"/>
  <c r="G41" i="41" s="1"/>
  <c r="B39" i="41"/>
  <c r="D39" i="41"/>
  <c r="F39" i="41"/>
  <c r="F41" i="41" s="1"/>
  <c r="B40" i="41"/>
  <c r="D40" i="41"/>
  <c r="F38" i="41"/>
  <c r="B35" i="41"/>
  <c r="E35" i="41"/>
  <c r="G35" i="41"/>
  <c r="B37" i="41"/>
  <c r="E37" i="41"/>
  <c r="G37" i="41"/>
  <c r="G21" i="41"/>
  <c r="B34" i="41"/>
  <c r="E34" i="41"/>
  <c r="G34" i="41"/>
  <c r="G38" i="41" s="1"/>
  <c r="G45" i="41" s="1"/>
  <c r="C35" i="41"/>
  <c r="B36" i="41"/>
  <c r="E36" i="41"/>
  <c r="C37" i="41"/>
  <c r="G24" i="37"/>
  <c r="B41" i="37" s="1"/>
  <c r="G39" i="37"/>
  <c r="F39" i="37"/>
  <c r="E39" i="37"/>
  <c r="D39" i="37"/>
  <c r="C39" i="37"/>
  <c r="B39" i="37"/>
  <c r="G40" i="37"/>
  <c r="F40" i="37"/>
  <c r="E40" i="37"/>
  <c r="D40" i="37"/>
  <c r="C40" i="37"/>
  <c r="B40" i="37"/>
  <c r="G21" i="37"/>
  <c r="G26" i="37" s="1"/>
  <c r="G34" i="37"/>
  <c r="F34" i="37"/>
  <c r="E34" i="37"/>
  <c r="C34" i="37"/>
  <c r="B34" i="37"/>
  <c r="G35" i="37"/>
  <c r="F35" i="37"/>
  <c r="E35" i="37"/>
  <c r="C35" i="37"/>
  <c r="B35" i="37"/>
  <c r="G36" i="37"/>
  <c r="F36" i="37"/>
  <c r="E36" i="37"/>
  <c r="C36" i="37"/>
  <c r="B36" i="37"/>
  <c r="G37" i="37"/>
  <c r="F37" i="37"/>
  <c r="E37" i="37"/>
  <c r="C37" i="37"/>
  <c r="B37" i="37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26" i="36" s="1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26" i="43" s="1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26" i="34" s="1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26" i="31" s="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26" i="30" s="1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D43" i="39"/>
  <c r="D45" i="39" s="1"/>
  <c r="B26" i="14"/>
  <c r="C26" i="14"/>
  <c r="D26" i="14"/>
  <c r="E26" i="14"/>
  <c r="F26" i="14"/>
  <c r="G26" i="38"/>
  <c r="B26" i="38"/>
  <c r="C26" i="38"/>
  <c r="D26" i="38"/>
  <c r="E26" i="38"/>
  <c r="F26" i="38"/>
  <c r="B26" i="39"/>
  <c r="C26" i="39"/>
  <c r="D26" i="39"/>
  <c r="E26" i="39"/>
  <c r="F26" i="39"/>
  <c r="G26" i="41"/>
  <c r="B26" i="41"/>
  <c r="C26" i="41"/>
  <c r="D26" i="41"/>
  <c r="E26" i="41"/>
  <c r="F26" i="41"/>
  <c r="B26" i="37"/>
  <c r="C26" i="37"/>
  <c r="D26" i="37"/>
  <c r="E26" i="37"/>
  <c r="F26" i="37"/>
  <c r="B26" i="36"/>
  <c r="C26" i="36"/>
  <c r="D26" i="36"/>
  <c r="E26" i="36"/>
  <c r="F26" i="36"/>
  <c r="B26" i="43"/>
  <c r="C26" i="43"/>
  <c r="D26" i="43"/>
  <c r="E26" i="43"/>
  <c r="F26" i="43"/>
  <c r="B26" i="34"/>
  <c r="C26" i="34"/>
  <c r="D26" i="34"/>
  <c r="E26" i="34"/>
  <c r="F26" i="34"/>
  <c r="B26" i="33"/>
  <c r="C26" i="33"/>
  <c r="D26" i="33"/>
  <c r="E26" i="33"/>
  <c r="F26" i="33"/>
  <c r="B26" i="32"/>
  <c r="C26" i="32"/>
  <c r="D26" i="32"/>
  <c r="E26" i="32"/>
  <c r="F26" i="32"/>
  <c r="B26" i="31"/>
  <c r="C26" i="31"/>
  <c r="D26" i="31"/>
  <c r="E26" i="31"/>
  <c r="F26" i="31"/>
  <c r="B26" i="30"/>
  <c r="C26" i="30"/>
  <c r="D26" i="30"/>
  <c r="E26" i="30"/>
  <c r="F26" i="30"/>
  <c r="G26" i="33" l="1"/>
  <c r="G26" i="32"/>
  <c r="G41" i="14"/>
  <c r="G41" i="39"/>
  <c r="B41" i="14"/>
  <c r="D41" i="14"/>
  <c r="D43" i="14" s="1"/>
  <c r="D45" i="14" s="1"/>
  <c r="E41" i="39"/>
  <c r="C38" i="41"/>
  <c r="C43" i="41" s="1"/>
  <c r="C45" i="41" s="1"/>
  <c r="F38" i="39"/>
  <c r="F45" i="39" s="1"/>
  <c r="C41" i="38"/>
  <c r="D41" i="38"/>
  <c r="D43" i="38" s="1"/>
  <c r="D45" i="38" s="1"/>
  <c r="E41" i="38"/>
  <c r="F41" i="38"/>
  <c r="G41" i="38"/>
  <c r="B38" i="38"/>
  <c r="B43" i="38" s="1"/>
  <c r="B45" i="38" s="1"/>
  <c r="C38" i="38"/>
  <c r="C43" i="38" s="1"/>
  <c r="C45" i="38" s="1"/>
  <c r="E38" i="38"/>
  <c r="E45" i="38" s="1"/>
  <c r="F38" i="38"/>
  <c r="F45" i="38" s="1"/>
  <c r="G38" i="38"/>
  <c r="G45" i="38" s="1"/>
  <c r="G45" i="39"/>
  <c r="E45" i="39"/>
  <c r="C38" i="39"/>
  <c r="C43" i="39" s="1"/>
  <c r="C45" i="39" s="1"/>
  <c r="B38" i="39"/>
  <c r="B43" i="39" s="1"/>
  <c r="B45" i="39" s="1"/>
  <c r="F45" i="41"/>
  <c r="D41" i="41"/>
  <c r="D43" i="41" s="1"/>
  <c r="D45" i="41" s="1"/>
  <c r="B38" i="41"/>
  <c r="B43" i="41" s="1"/>
  <c r="B45" i="41" s="1"/>
  <c r="E38" i="41"/>
  <c r="E45" i="41" s="1"/>
  <c r="C41" i="37"/>
  <c r="D41" i="37"/>
  <c r="D43" i="37" s="1"/>
  <c r="D45" i="37" s="1"/>
  <c r="E41" i="37"/>
  <c r="F41" i="37"/>
  <c r="G41" i="37"/>
  <c r="B38" i="37"/>
  <c r="B43" i="37" s="1"/>
  <c r="B45" i="37" s="1"/>
  <c r="C38" i="37"/>
  <c r="C43" i="37" s="1"/>
  <c r="C45" i="37" s="1"/>
  <c r="E38" i="37"/>
  <c r="E45" i="37" s="1"/>
  <c r="F38" i="37"/>
  <c r="G38" i="37"/>
  <c r="G45" i="37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C43" i="36" s="1"/>
  <c r="C45" i="36" s="1"/>
  <c r="E38" i="36"/>
  <c r="E45" i="36" s="1"/>
  <c r="F38" i="36"/>
  <c r="F45" i="36" s="1"/>
  <c r="G38" i="36"/>
  <c r="G45" i="36" s="1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G38" i="43"/>
  <c r="G45" i="43" s="1"/>
  <c r="C41" i="34"/>
  <c r="D41" i="34"/>
  <c r="D43" i="34" s="1"/>
  <c r="D45" i="34" s="1"/>
  <c r="E41" i="34"/>
  <c r="F41" i="34"/>
  <c r="G41" i="34"/>
  <c r="B38" i="34"/>
  <c r="B43" i="34" s="1"/>
  <c r="B45" i="34" s="1"/>
  <c r="C38" i="34"/>
  <c r="C43" i="34" s="1"/>
  <c r="C45" i="34" s="1"/>
  <c r="E38" i="34"/>
  <c r="E45" i="34" s="1"/>
  <c r="F38" i="34"/>
  <c r="G38" i="34"/>
  <c r="G45" i="34" s="1"/>
  <c r="C41" i="33"/>
  <c r="D41" i="33"/>
  <c r="D43" i="33" s="1"/>
  <c r="D45" i="33" s="1"/>
  <c r="E41" i="33"/>
  <c r="F41" i="33"/>
  <c r="G41" i="33"/>
  <c r="B38" i="33"/>
  <c r="B43" i="33" s="1"/>
  <c r="B45" i="33" s="1"/>
  <c r="C38" i="33"/>
  <c r="E38" i="33"/>
  <c r="F38" i="33"/>
  <c r="G38" i="33"/>
  <c r="C41" i="32"/>
  <c r="D41" i="32"/>
  <c r="D43" i="32" s="1"/>
  <c r="D45" i="32" s="1"/>
  <c r="E41" i="32"/>
  <c r="F41" i="32"/>
  <c r="G41" i="32"/>
  <c r="B38" i="32"/>
  <c r="B43" i="32" s="1"/>
  <c r="B45" i="32" s="1"/>
  <c r="C38" i="32"/>
  <c r="E38" i="32"/>
  <c r="F38" i="32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E38" i="3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G38" i="30"/>
  <c r="G45" i="30" s="1"/>
  <c r="C41" i="14"/>
  <c r="E41" i="14"/>
  <c r="F41" i="14"/>
  <c r="B38" i="14"/>
  <c r="B43" i="14" s="1"/>
  <c r="B45" i="14" s="1"/>
  <c r="C38" i="14"/>
  <c r="E38" i="14"/>
  <c r="E45" i="14" s="1"/>
  <c r="F38" i="14"/>
  <c r="F45" i="14" s="1"/>
  <c r="G38" i="14"/>
  <c r="G45" i="14" s="1"/>
  <c r="B52" i="27"/>
  <c r="C43" i="33" l="1"/>
  <c r="C45" i="33" s="1"/>
  <c r="G45" i="33"/>
  <c r="E45" i="33"/>
  <c r="C43" i="32"/>
  <c r="C45" i="32" s="1"/>
  <c r="E45" i="32"/>
  <c r="E45" i="31"/>
  <c r="C43" i="31"/>
  <c r="C45" i="31" s="1"/>
  <c r="F45" i="30"/>
  <c r="C43" i="14"/>
  <c r="C45" i="14" s="1"/>
  <c r="F45" i="32"/>
  <c r="F45" i="33"/>
  <c r="F45" i="34"/>
  <c r="F45" i="43"/>
  <c r="F45" i="37"/>
  <c r="B54" i="27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<sst xmlns="http://schemas.openxmlformats.org/spreadsheetml/2006/main" count="1014" uniqueCount="92">
  <si>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</si>
  <si>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</si>
  <si>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</si>
  <si>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</si>
  <si>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</si>
  <si>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</si>
  <si>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</si>
  <si>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</si>
  <si>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</si>
  <si>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</si>
  <si>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</si>
  <si>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</si>
  <si>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</si>
  <si>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</si>
  <si>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</si>
  <si>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</si>
  <si>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</si>
  <si>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</si>
  <si>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</si>
  <si>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</si>
  <si>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</si>
  <si>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</si>
  <si>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</si>
  <si>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</si>
  <si>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</si>
  <si>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</si>
  <si>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</si>
  <si>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</si>
  <si>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</si>
  <si>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</si>
  <si>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</si>
  <si>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</si>
  <si>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</si>
  <si>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</si>
  <si>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</si>
  <si>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</si>
  <si>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</si>
  <si>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</si>
  <si>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</si>
  <si>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</si>
  <si>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</si>
  <si>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</si>
  <si>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</si>
  <si>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</si>
  <si>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</si>
  <si>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</si>
  <si>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</si>
  <si>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</si>
  <si>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</si>
  <si>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</si>
  <si>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</si>
  <si>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</si>
  <si>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</si>
  <si>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</si>
  <si>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</si>
  <si>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</si>
  <si>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</si>
  <si>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</si>
  <si>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</si>
  <si>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</si>
  <si>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</si>
  <si>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21/11/2026 a 20/12/2026</t>
  </si>
  <si>
    <t>Crédito efetuado em 10/12/2026</t>
  </si>
  <si>
    <t>Receita classificada referente ao período de 21/10/2026 a 20/11/2026</t>
  </si>
  <si>
    <t>Receita classificada referente ao período de 21/09/2026 a 20/10/2026</t>
  </si>
  <si>
    <t>Receita classificada referente ao período de  21/08/2026 a 20/09/2026</t>
  </si>
  <si>
    <t>Arrecadação acumulada de janeiro/2026 até agosto/2026.</t>
  </si>
  <si>
    <t>Receita classificada referente ao período de 01/01/2026 a 31/08/2026</t>
  </si>
  <si>
    <t>ARRECADAÇÃO
LÍQUIDA
(jan - ago 2026)</t>
  </si>
  <si>
    <t>MUNICÍPIOS
FPM EC112
(1% - 2026)</t>
  </si>
  <si>
    <t>REPASSE
FPM EC112
2026</t>
  </si>
  <si>
    <t>Crédito efetuado em 10/09/2026</t>
  </si>
  <si>
    <t>Receita classificada referente ao período de 21/07/2026 a 20/08/2026</t>
  </si>
  <si>
    <t>Receita classificada referente ao período de 21/06/2026 a 20/07/2026</t>
  </si>
  <si>
    <t>Crédito efetuado em 10/07/2026.</t>
  </si>
  <si>
    <t>Receita classificada referente ao período de 21/05/2026 a 20/06/2026</t>
  </si>
  <si>
    <t>Receita classificada referente ao período de 21/04/2026 a 20/05/2026</t>
  </si>
  <si>
    <t>Receita classificada referente ao período de 21/03/2026 a 20/04/2026</t>
  </si>
  <si>
    <t>Receita classificada referente ao período de 21/02/2026 a 20/03/2026</t>
  </si>
  <si>
    <t>Receita classificada referente ao período de 21/01/2026 a 20/02/2026</t>
  </si>
  <si>
    <t>Receita classificada referente ao período de 21/12/2025 a 20/01/2026</t>
  </si>
  <si>
    <t>Arrecadação acumulada de dezembro/2025 até novembro/2026.</t>
  </si>
  <si>
    <t>Receita classificada referente ao período de 01/12/2025 a 30/11/2026</t>
  </si>
  <si>
    <t>Arrecadação acumulada de setembro/2025 até dezembro/2025</t>
  </si>
  <si>
    <t>Receita classificada referente ao período de 01/09/2025 a 31/12/2025</t>
  </si>
  <si>
    <t>Arrecadação acumulada de setembro/2025 até agosto/2026.</t>
  </si>
  <si>
    <t>ARRECADAÇÃO
LÍQUIDA
(set - dez 2025)</t>
  </si>
  <si>
    <t>MUNICÍPIOS
FPM EC112
(0,5% - 2025)</t>
  </si>
  <si>
    <t>Receita classificada referente ao período de 01/09/2025 a 31/08/2026</t>
  </si>
  <si>
    <t>Arrecadação acumulada de julho/2025 a junho/2026.</t>
  </si>
  <si>
    <t>Receita classificada referente ao período de 01/07/2025 a 30/06/2026.</t>
  </si>
  <si>
    <t>COORDENAÇÃO-GERAL DE TRANSFERÊNCIAS INTERGOVERNAMENTAIS - COINT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</si>
</sst>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166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1773555</xdr:colOff>
      <xdr:row>1</xdr:row>
      <xdr:rowOff>1469390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COMUNICADO/2015/04/Painel%20Transf%20Const%202015_04%20abr%203a%20Cota.xlsx" TargetMode="External"/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activeCell="B22" sqref="B22:F2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46023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3882568.1352900001</v>
      </c>
      <c r="C17" s="66">
        <v>0</v>
      </c>
      <c r="D17" s="66">
        <v>0</v>
      </c>
      <c r="E17" s="66">
        <v>0</v>
      </c>
      <c r="F17" s="66">
        <v>24119.700299999997</v>
      </c>
      <c r="G17" s="66">
        <f>B17-C17-D17-E17-F17</f>
        <v>3858448.43499</v>
      </c>
    </row>
    <row r="18" spans="1:12" x14ac:dyDescent="0.2">
      <c r="A18" s="1" t="s">
        <v>24</v>
      </c>
      <c r="B18" s="11">
        <v>18483550.172619998</v>
      </c>
      <c r="C18" s="11">
        <v>0</v>
      </c>
      <c r="D18" s="11">
        <v>0</v>
      </c>
      <c r="E18" s="11">
        <v>374.61766999999998</v>
      </c>
      <c r="F18" s="11">
        <v>5315548.5200399999</v>
      </c>
      <c r="G18" s="11">
        <f t="shared" ref="G18:G23" si="0">B18-C18-D18-E18-F18</f>
        <v>13167627.034909999</v>
      </c>
    </row>
    <row r="19" spans="1:12" x14ac:dyDescent="0.2">
      <c r="A19" s="1" t="s">
        <v>23</v>
      </c>
      <c r="B19" s="11">
        <v>64077447.198299997</v>
      </c>
      <c r="C19" s="11">
        <v>0</v>
      </c>
      <c r="D19" s="11">
        <v>0</v>
      </c>
      <c r="E19" s="11">
        <v>0</v>
      </c>
      <c r="F19" s="11">
        <v>680247.34814000002</v>
      </c>
      <c r="G19" s="11">
        <f t="shared" si="0"/>
        <v>63397199.850159995</v>
      </c>
    </row>
    <row r="20" spans="1:12" x14ac:dyDescent="0.2">
      <c r="A20" s="1" t="s">
        <v>29</v>
      </c>
      <c r="B20" s="11">
        <v>1683472.6793500001</v>
      </c>
      <c r="C20" s="11">
        <v>0</v>
      </c>
      <c r="D20" s="11">
        <v>0</v>
      </c>
      <c r="E20" s="11">
        <v>0</v>
      </c>
      <c r="F20" s="11">
        <v>712.3926100000001</v>
      </c>
      <c r="G20" s="11">
        <f t="shared" si="0"/>
        <v>1682760.2867400001</v>
      </c>
    </row>
    <row r="21" spans="1:12" s="14" customFormat="1" ht="15.75" x14ac:dyDescent="0.25">
      <c r="A21" s="12" t="s">
        <v>26</v>
      </c>
      <c r="B21" s="13">
        <f>SUM(B17:B20)</f>
        <v>88127038.185560003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374.61766999999998</v>
      </c>
      <c r="F21" s="13">
        <f>SUM(F17:F20)</f>
        <v>6020627.9610900003</v>
      </c>
      <c r="G21" s="13">
        <f>SUM(G17:G20)</f>
        <v>82106035.60679999</v>
      </c>
    </row>
    <row r="22" spans="1:12" x14ac:dyDescent="0.2">
      <c r="A22" s="1" t="s">
        <v>27</v>
      </c>
      <c r="B22" s="11">
        <v>7306499.4552600002</v>
      </c>
      <c r="C22" s="11">
        <v>0</v>
      </c>
      <c r="D22" s="11">
        <v>0</v>
      </c>
      <c r="E22" s="11">
        <v>0</v>
      </c>
      <c r="F22" s="11">
        <v>471636.21420000005</v>
      </c>
      <c r="G22" s="11">
        <f t="shared" si="0"/>
        <v>6834863.2410599999</v>
      </c>
    </row>
    <row r="23" spans="1:12" x14ac:dyDescent="0.2">
      <c r="A23" s="1" t="s">
        <v>28</v>
      </c>
      <c r="B23" s="11">
        <v>152421.31812000001</v>
      </c>
      <c r="C23" s="11">
        <v>0</v>
      </c>
      <c r="D23" s="11">
        <v>0</v>
      </c>
      <c r="E23" s="11">
        <v>0</v>
      </c>
      <c r="F23" s="11">
        <v>422.51955000000004</v>
      </c>
      <c r="G23" s="11">
        <f t="shared" si="0"/>
        <v>151998.79857000001</v>
      </c>
    </row>
    <row r="24" spans="1:12" s="14" customFormat="1" ht="15.75" x14ac:dyDescent="0.25">
      <c r="A24" s="12" t="s">
        <v>26</v>
      </c>
      <c r="B24" s="13">
        <f>SUM(B22:B23)</f>
        <v>7458920.7733800001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472058.73375000007</v>
      </c>
      <c r="G24" s="13">
        <f>SUM(G22:G23)</f>
        <v>6986862.0396299995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95585958.958939999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374.61766999999998</v>
      </c>
      <c r="F26" s="17">
        <f t="shared" si="3"/>
        <v>6492686.69484</v>
      </c>
      <c r="G26" s="17">
        <f>SUM(G24,G21)</f>
        <v>89092897.646429986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  <c r="K29" s="31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868150.89787275007</v>
      </c>
      <c r="C34" s="11">
        <f>21.5%*$G17</f>
        <v>829566.41352285002</v>
      </c>
      <c r="D34" s="11"/>
      <c r="E34" s="11">
        <f>1.8%*$G17</f>
        <v>69452.071829820008</v>
      </c>
      <c r="F34" s="11">
        <f t="shared" ref="F34:G36" si="4">0.6%*$G17</f>
        <v>23150.69060994</v>
      </c>
      <c r="G34" s="11">
        <f t="shared" si="4"/>
        <v>23150.69060994</v>
      </c>
    </row>
    <row r="35" spans="1:7" x14ac:dyDescent="0.2">
      <c r="A35" s="1" t="s">
        <v>24</v>
      </c>
      <c r="B35" s="11">
        <f>22.5%*$G18</f>
        <v>2962716.0828547496</v>
      </c>
      <c r="C35" s="11">
        <f>21.5%*$G18</f>
        <v>2831039.8125056499</v>
      </c>
      <c r="D35" s="11"/>
      <c r="E35" s="11">
        <f>1.8%*$G18</f>
        <v>237017.28662838001</v>
      </c>
      <c r="F35" s="11">
        <f t="shared" si="4"/>
        <v>79005.762209459994</v>
      </c>
      <c r="G35" s="11">
        <f t="shared" si="4"/>
        <v>79005.762209459994</v>
      </c>
    </row>
    <row r="36" spans="1:7" x14ac:dyDescent="0.2">
      <c r="A36" s="1" t="s">
        <v>23</v>
      </c>
      <c r="B36" s="11">
        <f>22.5%*$G19</f>
        <v>14264369.966286</v>
      </c>
      <c r="C36" s="11">
        <f>21.5%*$G19</f>
        <v>13630397.967784399</v>
      </c>
      <c r="D36" s="11"/>
      <c r="E36" s="11">
        <f>1.8%*$G19</f>
        <v>1141149.5973028801</v>
      </c>
      <c r="F36" s="11">
        <f t="shared" si="4"/>
        <v>380383.19910095999</v>
      </c>
      <c r="G36" s="11">
        <f t="shared" si="4"/>
        <v>380383.19910095999</v>
      </c>
    </row>
    <row r="37" spans="1:7" x14ac:dyDescent="0.2">
      <c r="A37" s="1" t="s">
        <v>29</v>
      </c>
      <c r="B37" s="11">
        <f>22.5%*$G20</f>
        <v>378621.06451650005</v>
      </c>
      <c r="C37" s="11">
        <f>21.5%*($G20)</f>
        <v>361793.46164910001</v>
      </c>
      <c r="D37" s="11"/>
      <c r="E37" s="11">
        <f>1.8%*($G20)</f>
        <v>30289.685161320005</v>
      </c>
      <c r="F37" s="11">
        <f>0.6%*($G20)</f>
        <v>10096.56172044</v>
      </c>
      <c r="G37" s="11">
        <f>0.6%*($G20)</f>
        <v>10096.56172044</v>
      </c>
    </row>
    <row r="38" spans="1:7" s="14" customFormat="1" ht="15.75" x14ac:dyDescent="0.25">
      <c r="A38" s="12" t="s">
        <v>26</v>
      </c>
      <c r="B38" s="13">
        <f>SUM(B34:B37)</f>
        <v>18473858.011530001</v>
      </c>
      <c r="C38" s="13">
        <f>SUM(C34:C37)</f>
        <v>17652797.655462001</v>
      </c>
      <c r="D38" s="13"/>
      <c r="E38" s="13">
        <f>SUM(E34:E37)</f>
        <v>1477908.6409224002</v>
      </c>
      <c r="F38" s="13">
        <f>SUM(F34:F37)</f>
        <v>492636.21364079998</v>
      </c>
      <c r="G38" s="13">
        <f>SUM(G34:G37)</f>
        <v>492636.21364079998</v>
      </c>
    </row>
    <row r="39" spans="1:7" x14ac:dyDescent="0.2">
      <c r="A39" s="1" t="s">
        <v>27</v>
      </c>
      <c r="B39" s="11">
        <f>22.5%*$G22</f>
        <v>1537844.2292385001</v>
      </c>
      <c r="C39" s="11">
        <f>21.5%*$G22</f>
        <v>1469495.5968279</v>
      </c>
      <c r="D39" s="11">
        <f>10%*$G22</f>
        <v>683486.32410600001</v>
      </c>
      <c r="E39" s="11">
        <f>1.8%*$G22</f>
        <v>123027.53833908001</v>
      </c>
      <c r="F39" s="11">
        <f>0.6%*$G22</f>
        <v>41009.179446360002</v>
      </c>
      <c r="G39" s="11">
        <f>0.6%*$G22</f>
        <v>41009.179446360002</v>
      </c>
    </row>
    <row r="40" spans="1:7" x14ac:dyDescent="0.2">
      <c r="A40" s="1" t="s">
        <v>28</v>
      </c>
      <c r="B40" s="11">
        <f>22.5%*$G23</f>
        <v>34199.729678250005</v>
      </c>
      <c r="C40" s="11">
        <f>21.5%*$G23</f>
        <v>32679.741692550004</v>
      </c>
      <c r="D40" s="11">
        <f>10%*$G23</f>
        <v>15199.879857000002</v>
      </c>
      <c r="E40" s="11">
        <f>1.8%*$G23</f>
        <v>2735.9783742600007</v>
      </c>
      <c r="F40" s="11">
        <f>0.6%*$G23</f>
        <v>911.99279142000012</v>
      </c>
      <c r="G40" s="11">
        <f>0.6%*$G23</f>
        <v>911.99279142000012</v>
      </c>
    </row>
    <row r="41" spans="1:7" s="14" customFormat="1" ht="15.75" x14ac:dyDescent="0.25">
      <c r="A41" s="12" t="s">
        <v>26</v>
      </c>
      <c r="B41" s="13">
        <f t="shared" ref="B41:G41" si="5">SUM(B39:B40)</f>
        <v>1572043.95891675</v>
      </c>
      <c r="C41" s="13">
        <f t="shared" si="5"/>
        <v>1502175.3385204501</v>
      </c>
      <c r="D41" s="13">
        <f t="shared" si="5"/>
        <v>698686.20396299998</v>
      </c>
      <c r="E41" s="13">
        <f t="shared" si="5"/>
        <v>125763.51671334001</v>
      </c>
      <c r="F41" s="13">
        <f t="shared" si="5"/>
        <v>41921.172237780003</v>
      </c>
      <c r="G41" s="13">
        <f t="shared" si="5"/>
        <v>41921.172237780003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4009180.3940893505</v>
      </c>
      <c r="C43" s="11">
        <f>(C38+C41)*0.2</f>
        <v>3830994.5987964901</v>
      </c>
      <c r="D43" s="11">
        <f>(D38+D41)*0.2</f>
        <v>139737.2407926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16036721.5763574</v>
      </c>
      <c r="C45" s="17">
        <f t="shared" si="6"/>
        <v>15323978.395185959</v>
      </c>
      <c r="D45" s="17">
        <f t="shared" si="6"/>
        <v>558948.96317040001</v>
      </c>
      <c r="E45" s="17">
        <f t="shared" si="6"/>
        <v>1603672.1576357402</v>
      </c>
      <c r="F45" s="17">
        <f t="shared" si="6"/>
        <v>534557.38587857992</v>
      </c>
      <c r="G45" s="17">
        <f t="shared" si="6"/>
        <v>534557.38587857992</v>
      </c>
    </row>
    <row r="46" spans="1:7" ht="15.75" x14ac:dyDescent="0.25">
      <c r="A46" s="21" t="s">
        <v>38</v>
      </c>
    </row>
    <row r="47" spans="1:7" x14ac:dyDescent="0.2">
      <c r="A47" s="70" t="s">
        <v>80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49" spans="1:7" ht="53.25" customHeight="1" x14ac:dyDescent="0.2">
      <c r="A49" s="78"/>
      <c r="B49" s="78"/>
      <c r="C49" s="78"/>
      <c r="D49" s="78"/>
      <c r="E49" s="78"/>
      <c r="F49" s="78"/>
      <c r="G49" s="78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view="pageBreakPreview" topLeftCell="A25" zoomScale="60" zoomScaleNormal="80" workbookViewId="0">
      <selection activeCell="K20" sqref="K20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46054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2845705.5005700001</v>
      </c>
      <c r="C17" s="66">
        <v>0</v>
      </c>
      <c r="D17" s="66">
        <v>0</v>
      </c>
      <c r="E17" s="66">
        <v>0</v>
      </c>
      <c r="F17" s="66">
        <v>35139.611669999998</v>
      </c>
      <c r="G17" s="66">
        <f t="shared" ref="G17:G23" si="0">B17-C17-D17-E17-F17</f>
        <v>2810565.8889000001</v>
      </c>
    </row>
    <row r="18" spans="1:12" x14ac:dyDescent="0.2">
      <c r="A18" s="1" t="s">
        <v>24</v>
      </c>
      <c r="B18" s="11">
        <v>64279705.228809997</v>
      </c>
      <c r="C18" s="11">
        <v>0</v>
      </c>
      <c r="D18" s="11">
        <v>0</v>
      </c>
      <c r="E18" s="11">
        <v>0</v>
      </c>
      <c r="F18" s="11">
        <v>4024540.76988</v>
      </c>
      <c r="G18" s="11">
        <f t="shared" si="0"/>
        <v>60255164.458930001</v>
      </c>
    </row>
    <row r="19" spans="1:12" x14ac:dyDescent="0.2">
      <c r="A19" s="1" t="s">
        <v>23</v>
      </c>
      <c r="B19" s="11">
        <v>40559148.1527</v>
      </c>
      <c r="C19" s="11">
        <v>0</v>
      </c>
      <c r="D19" s="11">
        <v>0</v>
      </c>
      <c r="E19" s="11">
        <v>0</v>
      </c>
      <c r="F19" s="11">
        <v>469945.51274000003</v>
      </c>
      <c r="G19" s="11">
        <f t="shared" si="0"/>
        <v>40089202.639959998</v>
      </c>
    </row>
    <row r="20" spans="1:12" x14ac:dyDescent="0.2">
      <c r="A20" s="1" t="s">
        <v>29</v>
      </c>
      <c r="B20" s="11">
        <v>1539135.41582</v>
      </c>
      <c r="C20" s="11">
        <v>0</v>
      </c>
      <c r="D20" s="11">
        <v>0</v>
      </c>
      <c r="E20" s="11">
        <v>0</v>
      </c>
      <c r="F20" s="11">
        <v>9590.5775400000002</v>
      </c>
      <c r="G20" s="11">
        <f t="shared" si="0"/>
        <v>1529544.83828</v>
      </c>
    </row>
    <row r="21" spans="1:12" s="14" customFormat="1" ht="15.75" x14ac:dyDescent="0.25">
      <c r="A21" s="12" t="s">
        <v>26</v>
      </c>
      <c r="B21" s="13">
        <f>SUM(B17:B20)</f>
        <v>109223694.29789999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4539216.4718300002</v>
      </c>
      <c r="G21" s="13">
        <f>SUM(G17:G20)</f>
        <v>104684477.82607</v>
      </c>
    </row>
    <row r="22" spans="1:12" x14ac:dyDescent="0.2">
      <c r="A22" s="1" t="s">
        <v>27</v>
      </c>
      <c r="B22" s="11">
        <v>7392849.4739300003</v>
      </c>
      <c r="C22" s="11">
        <v>0</v>
      </c>
      <c r="D22" s="11">
        <v>0</v>
      </c>
      <c r="E22" s="11">
        <v>0</v>
      </c>
      <c r="F22" s="11">
        <v>193403.27501999997</v>
      </c>
      <c r="G22" s="11">
        <f t="shared" si="0"/>
        <v>7199446.1989100007</v>
      </c>
    </row>
    <row r="23" spans="1:12" x14ac:dyDescent="0.2">
      <c r="A23" s="1" t="s">
        <v>28</v>
      </c>
      <c r="B23" s="11">
        <v>132803.23075999998</v>
      </c>
      <c r="C23" s="11">
        <v>0</v>
      </c>
      <c r="D23" s="11">
        <v>0</v>
      </c>
      <c r="E23" s="11">
        <v>0</v>
      </c>
      <c r="F23" s="11">
        <v>264.67333000000002</v>
      </c>
      <c r="G23" s="11">
        <f t="shared" si="0"/>
        <v>132538.55742999999</v>
      </c>
    </row>
    <row r="24" spans="1:12" s="14" customFormat="1" ht="15.75" x14ac:dyDescent="0.25">
      <c r="A24" s="12" t="s">
        <v>26</v>
      </c>
      <c r="B24" s="13">
        <f>SUM(B22:B23)</f>
        <v>7525652.70469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193667.94834999996</v>
      </c>
      <c r="G24" s="13">
        <f t="shared" si="2"/>
        <v>7331984.7563400008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116749347.00258999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4732884.4201800004</v>
      </c>
      <c r="G26" s="17">
        <f t="shared" si="3"/>
        <v>112016462.58240999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632377.32500250009</v>
      </c>
      <c r="C34" s="11">
        <f>21.5%*$G17</f>
        <v>604271.66611350002</v>
      </c>
      <c r="D34" s="11"/>
      <c r="E34" s="11">
        <f>1.8%*$G17</f>
        <v>50590.18600020001</v>
      </c>
      <c r="F34" s="11">
        <f t="shared" ref="F34:G36" si="4">0.6%*$G17</f>
        <v>16863.3953334</v>
      </c>
      <c r="G34" s="11">
        <f t="shared" si="4"/>
        <v>16863.3953334</v>
      </c>
    </row>
    <row r="35" spans="1:7" x14ac:dyDescent="0.2">
      <c r="A35" s="1" t="s">
        <v>24</v>
      </c>
      <c r="B35" s="11">
        <f>22.5%*$G18</f>
        <v>13557412.003259251</v>
      </c>
      <c r="C35" s="11">
        <f>21.5%*$G18</f>
        <v>12954860.35866995</v>
      </c>
      <c r="D35" s="11"/>
      <c r="E35" s="11">
        <f>1.8%*$G18</f>
        <v>1084592.9602607402</v>
      </c>
      <c r="F35" s="11">
        <f t="shared" si="4"/>
        <v>361530.98675357999</v>
      </c>
      <c r="G35" s="11">
        <f t="shared" si="4"/>
        <v>361530.98675357999</v>
      </c>
    </row>
    <row r="36" spans="1:7" x14ac:dyDescent="0.2">
      <c r="A36" s="1" t="s">
        <v>23</v>
      </c>
      <c r="B36" s="11">
        <f>22.5%*$G19</f>
        <v>9020070.5939910002</v>
      </c>
      <c r="C36" s="11">
        <f>21.5%*$G19</f>
        <v>8619178.567591399</v>
      </c>
      <c r="D36" s="11"/>
      <c r="E36" s="11">
        <f>1.8%*$G19</f>
        <v>721605.64751928009</v>
      </c>
      <c r="F36" s="11">
        <f t="shared" si="4"/>
        <v>240535.21583976</v>
      </c>
      <c r="G36" s="11">
        <f t="shared" si="4"/>
        <v>240535.21583976</v>
      </c>
    </row>
    <row r="37" spans="1:7" x14ac:dyDescent="0.2">
      <c r="A37" s="1" t="s">
        <v>29</v>
      </c>
      <c r="B37" s="11">
        <f>22.5%*$G20</f>
        <v>344147.588613</v>
      </c>
      <c r="C37" s="11">
        <f>21.5%*($G20)</f>
        <v>328852.14023020002</v>
      </c>
      <c r="D37" s="11"/>
      <c r="E37" s="11">
        <f>1.8%*($G20)</f>
        <v>27531.807089040005</v>
      </c>
      <c r="F37" s="11">
        <f>0.6%*($G20)</f>
        <v>9177.269029680001</v>
      </c>
      <c r="G37" s="11">
        <f>0.6%*($G20)</f>
        <v>9177.269029680001</v>
      </c>
    </row>
    <row r="38" spans="1:7" s="14" customFormat="1" ht="15.75" x14ac:dyDescent="0.25">
      <c r="A38" s="12" t="s">
        <v>26</v>
      </c>
      <c r="B38" s="13">
        <f>SUM(B34:B37)</f>
        <v>23554007.510865752</v>
      </c>
      <c r="C38" s="13">
        <f>SUM(C34:C37)</f>
        <v>22507162.732605048</v>
      </c>
      <c r="D38" s="13"/>
      <c r="E38" s="13">
        <f>SUM(E34:E37)</f>
        <v>1884320.6008692603</v>
      </c>
      <c r="F38" s="13">
        <f>SUM(F34:F37)</f>
        <v>628106.86695642001</v>
      </c>
      <c r="G38" s="13">
        <f>SUM(G34:G37)</f>
        <v>628106.86695642001</v>
      </c>
    </row>
    <row r="39" spans="1:7" x14ac:dyDescent="0.2">
      <c r="A39" s="1" t="s">
        <v>27</v>
      </c>
      <c r="B39" s="11">
        <f>22.5%*$G22</f>
        <v>1619875.3947547502</v>
      </c>
      <c r="C39" s="11">
        <f>21.5%*$G22</f>
        <v>1547880.9327656501</v>
      </c>
      <c r="D39" s="11">
        <f>10%*$G22</f>
        <v>719944.6198910001</v>
      </c>
      <c r="E39" s="11">
        <f>1.8%*$G22</f>
        <v>129590.03158038003</v>
      </c>
      <c r="F39" s="11">
        <f>0.6%*$G22</f>
        <v>43196.677193460004</v>
      </c>
      <c r="G39" s="11">
        <f>0.6%*$G22</f>
        <v>43196.677193460004</v>
      </c>
    </row>
    <row r="40" spans="1:7" x14ac:dyDescent="0.2">
      <c r="A40" s="1" t="s">
        <v>28</v>
      </c>
      <c r="B40" s="11">
        <f>22.5%*$G23</f>
        <v>29821.175421749998</v>
      </c>
      <c r="C40" s="11">
        <f>21.5%*$G23</f>
        <v>28495.789847449996</v>
      </c>
      <c r="D40" s="11">
        <f>10%*$G23</f>
        <v>13253.855743</v>
      </c>
      <c r="E40" s="11">
        <f>1.8%*$G23</f>
        <v>2385.6940337400001</v>
      </c>
      <c r="F40" s="11">
        <f>0.6%*$G23</f>
        <v>795.23134457999993</v>
      </c>
      <c r="G40" s="11">
        <f>0.6%*$G23</f>
        <v>795.23134457999993</v>
      </c>
    </row>
    <row r="41" spans="1:7" s="14" customFormat="1" ht="15.75" x14ac:dyDescent="0.25">
      <c r="A41" s="12" t="s">
        <v>26</v>
      </c>
      <c r="B41" s="13">
        <f>22.5%*$G24</f>
        <v>1649696.5701765001</v>
      </c>
      <c r="C41" s="13">
        <f>SUM(C39:C40)</f>
        <v>1576376.7226131002</v>
      </c>
      <c r="D41" s="13">
        <f>SUM(D39:D40)</f>
        <v>733198.47563400015</v>
      </c>
      <c r="E41" s="13">
        <f>SUM(E39:E40)</f>
        <v>131975.72561412002</v>
      </c>
      <c r="F41" s="13">
        <f>SUM(F39:F40)</f>
        <v>43991.908538040007</v>
      </c>
      <c r="G41" s="13">
        <f>SUM(G39:G40)</f>
        <v>43991.908538040007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5040740.8162084511</v>
      </c>
      <c r="C43" s="11">
        <f>(C38+C41)*0.2</f>
        <v>4816707.8910436295</v>
      </c>
      <c r="D43" s="11">
        <f>(D38+D41)*0.2</f>
        <v>146639.69512680004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20162963.2648338</v>
      </c>
      <c r="C45" s="17">
        <f t="shared" si="5"/>
        <v>19266831.564174518</v>
      </c>
      <c r="D45" s="17">
        <f t="shared" si="5"/>
        <v>586558.78050720016</v>
      </c>
      <c r="E45" s="17">
        <f t="shared" si="5"/>
        <v>2016296.3264833803</v>
      </c>
      <c r="F45" s="17">
        <f t="shared" si="5"/>
        <v>672098.77549446002</v>
      </c>
      <c r="G45" s="17">
        <f t="shared" si="5"/>
        <v>672098.77549446002</v>
      </c>
    </row>
    <row r="46" spans="1:7" ht="15.75" x14ac:dyDescent="0.25">
      <c r="A46" s="21" t="s">
        <v>38</v>
      </c>
    </row>
    <row r="47" spans="1:7" x14ac:dyDescent="0.2">
      <c r="A47" s="70" t="s">
        <v>79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49" spans="1:7" ht="39" customHeight="1" x14ac:dyDescent="0.2">
      <c r="A49" s="78"/>
      <c r="B49" s="78"/>
      <c r="C49" s="78"/>
      <c r="D49" s="78"/>
      <c r="E49" s="78"/>
      <c r="F49" s="78"/>
      <c r="G49" s="78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46082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2364622.7588800001</v>
      </c>
      <c r="C17" s="66">
        <v>0</v>
      </c>
      <c r="D17" s="66">
        <v>0</v>
      </c>
      <c r="E17" s="66">
        <v>0</v>
      </c>
      <c r="F17" s="66">
        <v>83773.146640000006</v>
      </c>
      <c r="G17" s="66">
        <f t="shared" ref="G17:G23" si="0">B17-C17-D17-E17-F17</f>
        <v>2280849.6122400002</v>
      </c>
    </row>
    <row r="18" spans="1:12" x14ac:dyDescent="0.2">
      <c r="A18" s="1" t="s">
        <v>24</v>
      </c>
      <c r="B18" s="11">
        <v>21838240.32339</v>
      </c>
      <c r="C18" s="11">
        <v>0</v>
      </c>
      <c r="D18" s="11">
        <v>0</v>
      </c>
      <c r="E18" s="11">
        <v>0</v>
      </c>
      <c r="F18" s="11">
        <v>6168523.1963900002</v>
      </c>
      <c r="G18" s="11">
        <f t="shared" si="0"/>
        <v>15669717.127</v>
      </c>
    </row>
    <row r="19" spans="1:12" x14ac:dyDescent="0.2">
      <c r="A19" s="1" t="s">
        <v>23</v>
      </c>
      <c r="B19" s="11">
        <v>42170944.316129997</v>
      </c>
      <c r="C19" s="11">
        <v>0</v>
      </c>
      <c r="D19" s="11">
        <v>0</v>
      </c>
      <c r="E19" s="11">
        <v>0</v>
      </c>
      <c r="F19" s="11">
        <v>690053.56136999989</v>
      </c>
      <c r="G19" s="11">
        <f t="shared" si="0"/>
        <v>41480890.754759997</v>
      </c>
    </row>
    <row r="20" spans="1:12" x14ac:dyDescent="0.2">
      <c r="A20" s="1" t="s">
        <v>29</v>
      </c>
      <c r="B20" s="11">
        <v>1143805.86148</v>
      </c>
      <c r="C20" s="11">
        <v>0</v>
      </c>
      <c r="D20" s="11">
        <v>0</v>
      </c>
      <c r="E20" s="11">
        <v>0</v>
      </c>
      <c r="F20" s="11">
        <v>473.27921999999995</v>
      </c>
      <c r="G20" s="11">
        <f t="shared" si="0"/>
        <v>1143332.5822600001</v>
      </c>
    </row>
    <row r="21" spans="1:12" s="14" customFormat="1" ht="15.75" x14ac:dyDescent="0.25">
      <c r="A21" s="12" t="s">
        <v>26</v>
      </c>
      <c r="B21" s="13">
        <f>SUM(B17:B20)</f>
        <v>67517613.259879991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6942823.1836200003</v>
      </c>
      <c r="G21" s="13">
        <f>SUM(G17:G20)</f>
        <v>60574790.07626</v>
      </c>
    </row>
    <row r="22" spans="1:12" x14ac:dyDescent="0.2">
      <c r="A22" s="1" t="s">
        <v>27</v>
      </c>
      <c r="B22" s="11">
        <v>7305180.9667100003</v>
      </c>
      <c r="C22" s="11">
        <v>0</v>
      </c>
      <c r="D22" s="11">
        <v>0</v>
      </c>
      <c r="E22" s="11">
        <v>0</v>
      </c>
      <c r="F22" s="11">
        <v>97146.861839999998</v>
      </c>
      <c r="G22" s="11">
        <f t="shared" si="0"/>
        <v>7208034.1048699999</v>
      </c>
    </row>
    <row r="23" spans="1:12" x14ac:dyDescent="0.2">
      <c r="A23" s="1" t="s">
        <v>28</v>
      </c>
      <c r="B23" s="11">
        <v>49924.001799999998</v>
      </c>
      <c r="C23" s="11">
        <v>0</v>
      </c>
      <c r="D23" s="11">
        <v>0</v>
      </c>
      <c r="E23" s="11">
        <v>0</v>
      </c>
      <c r="F23" s="11">
        <v>0.12287000000000001</v>
      </c>
      <c r="G23" s="11">
        <f t="shared" si="0"/>
        <v>49923.878929999999</v>
      </c>
    </row>
    <row r="24" spans="1:12" s="14" customFormat="1" ht="15.75" x14ac:dyDescent="0.25">
      <c r="A24" s="12" t="s">
        <v>26</v>
      </c>
      <c r="B24" s="13">
        <f>SUM(B22:B23)</f>
        <v>7355104.96851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97146.984710000004</v>
      </c>
      <c r="G24" s="13">
        <f t="shared" si="2"/>
        <v>7257957.9837999996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74872718.228389993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7039970.1683300007</v>
      </c>
      <c r="G26" s="17">
        <f t="shared" si="3"/>
        <v>67832748.060059994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513191.16275400005</v>
      </c>
      <c r="C34" s="11">
        <f>21.5%*$G17</f>
        <v>490382.6666316</v>
      </c>
      <c r="D34" s="11"/>
      <c r="E34" s="11">
        <f>1.8%*$G17</f>
        <v>41055.293020320009</v>
      </c>
      <c r="F34" s="11">
        <f t="shared" ref="F34:G36" si="4">0.6%*$G17</f>
        <v>13685.097673440001</v>
      </c>
      <c r="G34" s="11">
        <f t="shared" si="4"/>
        <v>13685.097673440001</v>
      </c>
    </row>
    <row r="35" spans="1:7" x14ac:dyDescent="0.2">
      <c r="A35" s="1" t="s">
        <v>24</v>
      </c>
      <c r="B35" s="11">
        <f>22.5%*$G18</f>
        <v>3525686.3535750001</v>
      </c>
      <c r="C35" s="11">
        <f>21.5%*$G18</f>
        <v>3368989.1823049998</v>
      </c>
      <c r="D35" s="11"/>
      <c r="E35" s="11">
        <f>1.8%*$G18</f>
        <v>282054.90828600002</v>
      </c>
      <c r="F35" s="11">
        <f t="shared" si="4"/>
        <v>94018.302762000007</v>
      </c>
      <c r="G35" s="11">
        <f t="shared" si="4"/>
        <v>94018.302762000007</v>
      </c>
    </row>
    <row r="36" spans="1:7" x14ac:dyDescent="0.2">
      <c r="A36" s="1" t="s">
        <v>23</v>
      </c>
      <c r="B36" s="11">
        <f>22.5%*$G19</f>
        <v>9333200.4198209997</v>
      </c>
      <c r="C36" s="11">
        <f>21.5%*$G19</f>
        <v>8918391.5122733992</v>
      </c>
      <c r="D36" s="11"/>
      <c r="E36" s="11">
        <f>1.8%*$G19</f>
        <v>746656.03358568007</v>
      </c>
      <c r="F36" s="11">
        <f t="shared" si="4"/>
        <v>248885.34452855997</v>
      </c>
      <c r="G36" s="11">
        <f t="shared" si="4"/>
        <v>248885.34452855997</v>
      </c>
    </row>
    <row r="37" spans="1:7" x14ac:dyDescent="0.2">
      <c r="A37" s="1" t="s">
        <v>29</v>
      </c>
      <c r="B37" s="11">
        <f>22.5%*$G20</f>
        <v>257249.83100850001</v>
      </c>
      <c r="C37" s="11">
        <f>21.5%*($G20)</f>
        <v>245816.50518589999</v>
      </c>
      <c r="D37" s="11"/>
      <c r="E37" s="11">
        <f>1.8%*($G20)</f>
        <v>20579.986480680003</v>
      </c>
      <c r="F37" s="11">
        <f>0.6%*($G20)</f>
        <v>6859.9954935600008</v>
      </c>
      <c r="G37" s="11">
        <f>0.6%*($G20)</f>
        <v>6859.9954935600008</v>
      </c>
    </row>
    <row r="38" spans="1:7" s="14" customFormat="1" ht="15.75" x14ac:dyDescent="0.25">
      <c r="A38" s="12" t="s">
        <v>26</v>
      </c>
      <c r="B38" s="13">
        <f>SUM(B34:B37)</f>
        <v>13629327.767158499</v>
      </c>
      <c r="C38" s="13">
        <f>SUM(C34:C37)</f>
        <v>13023579.8663959</v>
      </c>
      <c r="D38" s="13"/>
      <c r="E38" s="13">
        <f>SUM(E34:E37)</f>
        <v>1090346.22137268</v>
      </c>
      <c r="F38" s="13">
        <f>SUM(F34:F37)</f>
        <v>363448.74045755994</v>
      </c>
      <c r="G38" s="13">
        <f>SUM(G34:G37)</f>
        <v>363448.74045755994</v>
      </c>
    </row>
    <row r="39" spans="1:7" x14ac:dyDescent="0.2">
      <c r="A39" s="1" t="s">
        <v>27</v>
      </c>
      <c r="B39" s="11">
        <f>22.5%*$G22</f>
        <v>1621807.67359575</v>
      </c>
      <c r="C39" s="11">
        <f>21.5%*$G22</f>
        <v>1549727.33254705</v>
      </c>
      <c r="D39" s="11">
        <f>10%*$G22</f>
        <v>720803.41048700002</v>
      </c>
      <c r="E39" s="11">
        <f>1.8%*$G22</f>
        <v>129744.61388766002</v>
      </c>
      <c r="F39" s="11">
        <f>0.6%*$G22</f>
        <v>43248.204629220003</v>
      </c>
      <c r="G39" s="11">
        <f>0.6%*$G22</f>
        <v>43248.204629220003</v>
      </c>
    </row>
    <row r="40" spans="1:7" x14ac:dyDescent="0.2">
      <c r="A40" s="1" t="s">
        <v>28</v>
      </c>
      <c r="B40" s="11">
        <f>22.5%*$G23</f>
        <v>11232.87275925</v>
      </c>
      <c r="C40" s="11">
        <f>21.5%*$G23</f>
        <v>10733.63396995</v>
      </c>
      <c r="D40" s="11">
        <f>10%*$G23</f>
        <v>4992.3878930000001</v>
      </c>
      <c r="E40" s="11">
        <f>1.8%*$G23</f>
        <v>898.62982074000013</v>
      </c>
      <c r="F40" s="11">
        <f>0.6%*$G23</f>
        <v>299.54327358</v>
      </c>
      <c r="G40" s="11">
        <f>0.6%*$G23</f>
        <v>299.54327358</v>
      </c>
    </row>
    <row r="41" spans="1:7" s="14" customFormat="1" ht="15.75" x14ac:dyDescent="0.25">
      <c r="A41" s="12" t="s">
        <v>26</v>
      </c>
      <c r="B41" s="13">
        <f>22.5%*$G24</f>
        <v>1633040.546355</v>
      </c>
      <c r="C41" s="13">
        <f>SUM(C39:C40)</f>
        <v>1560460.966517</v>
      </c>
      <c r="D41" s="13">
        <f>SUM(D39:D40)</f>
        <v>725795.79838000005</v>
      </c>
      <c r="E41" s="13">
        <f>SUM(E39:E40)</f>
        <v>130643.24370840001</v>
      </c>
      <c r="F41" s="13">
        <f>SUM(F39:F40)</f>
        <v>43547.747902800002</v>
      </c>
      <c r="G41" s="13">
        <f>SUM(G39:G40)</f>
        <v>43547.747902800002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3052473.6627027001</v>
      </c>
      <c r="C43" s="11">
        <f>(C38+C41)*0.2</f>
        <v>2916808.1665825802</v>
      </c>
      <c r="D43" s="11">
        <f>(D38+D41)*0.2</f>
        <v>145159.15967600001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12209894.650810799</v>
      </c>
      <c r="C45" s="17">
        <f t="shared" si="5"/>
        <v>11667232.666330319</v>
      </c>
      <c r="D45" s="17">
        <f t="shared" si="5"/>
        <v>580636.63870400004</v>
      </c>
      <c r="E45" s="17">
        <f t="shared" si="5"/>
        <v>1220989.4650810801</v>
      </c>
      <c r="F45" s="17">
        <f t="shared" si="5"/>
        <v>406996.48836035992</v>
      </c>
      <c r="G45" s="17">
        <f t="shared" si="5"/>
        <v>406996.48836035992</v>
      </c>
    </row>
    <row r="46" spans="1:7" ht="15.75" x14ac:dyDescent="0.25">
      <c r="A46" s="21" t="s">
        <v>38</v>
      </c>
    </row>
    <row r="47" spans="1:7" x14ac:dyDescent="0.2">
      <c r="A47" s="70" t="s">
        <v>78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1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46113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2775736.5870499997</v>
      </c>
      <c r="C17" s="66">
        <v>0</v>
      </c>
      <c r="D17" s="66">
        <v>0</v>
      </c>
      <c r="E17" s="66">
        <v>0</v>
      </c>
      <c r="F17" s="66">
        <v>16604.90193</v>
      </c>
      <c r="G17" s="66">
        <f t="shared" ref="G17:G23" si="0">B17-C17-D17-E17-F17</f>
        <v>2759131.6851199996</v>
      </c>
    </row>
    <row r="18" spans="1:12" x14ac:dyDescent="0.2">
      <c r="A18" s="1" t="s">
        <v>24</v>
      </c>
      <c r="B18" s="11">
        <v>25603916.154559996</v>
      </c>
      <c r="C18" s="11">
        <v>0</v>
      </c>
      <c r="D18" s="11">
        <v>0</v>
      </c>
      <c r="E18" s="11">
        <v>0</v>
      </c>
      <c r="F18" s="11">
        <v>2749599.3709100001</v>
      </c>
      <c r="G18" s="11">
        <f t="shared" si="0"/>
        <v>22854316.783649996</v>
      </c>
    </row>
    <row r="19" spans="1:12" x14ac:dyDescent="0.2">
      <c r="A19" s="1" t="s">
        <v>23</v>
      </c>
      <c r="B19" s="11">
        <v>46762302.024999999</v>
      </c>
      <c r="C19" s="11">
        <v>0</v>
      </c>
      <c r="D19" s="11">
        <v>0</v>
      </c>
      <c r="E19" s="11">
        <v>0</v>
      </c>
      <c r="F19" s="11">
        <v>324885.23576999997</v>
      </c>
      <c r="G19" s="11">
        <f t="shared" si="0"/>
        <v>46437416.789229997</v>
      </c>
    </row>
    <row r="20" spans="1:12" x14ac:dyDescent="0.2">
      <c r="A20" s="1" t="s">
        <v>29</v>
      </c>
      <c r="B20" s="11">
        <v>1431037.9780100002</v>
      </c>
      <c r="C20" s="11">
        <v>0</v>
      </c>
      <c r="D20" s="11">
        <v>0</v>
      </c>
      <c r="E20" s="11">
        <v>0</v>
      </c>
      <c r="F20" s="11">
        <v>142.82965999999999</v>
      </c>
      <c r="G20" s="11">
        <f t="shared" si="0"/>
        <v>1430895.1483500001</v>
      </c>
    </row>
    <row r="21" spans="1:12" s="14" customFormat="1" ht="15.75" x14ac:dyDescent="0.25">
      <c r="A21" s="12" t="s">
        <v>26</v>
      </c>
      <c r="B21" s="13">
        <f>SUM(B17:B20)</f>
        <v>76572992.744619995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3091232.3382700002</v>
      </c>
      <c r="G21" s="13">
        <f>SUM(G17:G20)</f>
        <v>73481760.406349987</v>
      </c>
    </row>
    <row r="22" spans="1:12" x14ac:dyDescent="0.2">
      <c r="A22" s="1" t="s">
        <v>27</v>
      </c>
      <c r="B22" s="11">
        <v>7153549.4628299996</v>
      </c>
      <c r="C22" s="11">
        <v>0</v>
      </c>
      <c r="D22" s="11">
        <v>0</v>
      </c>
      <c r="E22" s="11">
        <v>0</v>
      </c>
      <c r="F22" s="11">
        <v>873037.74546000001</v>
      </c>
      <c r="G22" s="11">
        <f t="shared" si="0"/>
        <v>6280511.7173699997</v>
      </c>
    </row>
    <row r="23" spans="1:12" x14ac:dyDescent="0.2">
      <c r="A23" s="1" t="s">
        <v>28</v>
      </c>
      <c r="B23" s="11">
        <v>108504.77944</v>
      </c>
      <c r="C23" s="11">
        <v>0</v>
      </c>
      <c r="D23" s="11">
        <v>0</v>
      </c>
      <c r="E23" s="11">
        <v>0</v>
      </c>
      <c r="F23" s="11">
        <v>4305.4974000000002</v>
      </c>
      <c r="G23" s="11">
        <f t="shared" si="0"/>
        <v>104199.28203999999</v>
      </c>
    </row>
    <row r="24" spans="1:12" s="14" customFormat="1" ht="15.75" x14ac:dyDescent="0.25">
      <c r="A24" s="12" t="s">
        <v>26</v>
      </c>
      <c r="B24" s="13">
        <f>SUM(B22:B23)</f>
        <v>7262054.2422699993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877343.24286</v>
      </c>
      <c r="G24" s="13">
        <f t="shared" si="2"/>
        <v>6384710.9994099997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83835046.986889988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3968575.5811300003</v>
      </c>
      <c r="G26" s="17">
        <f t="shared" si="3"/>
        <v>79866471.40575999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620804.62915199995</v>
      </c>
      <c r="C34" s="11">
        <f>21.5%*$G17</f>
        <v>593213.31230079988</v>
      </c>
      <c r="D34" s="11"/>
      <c r="E34" s="11">
        <f>1.8%*$G17</f>
        <v>49664.370332159997</v>
      </c>
      <c r="F34" s="11">
        <f t="shared" ref="F34:G36" si="4">0.6%*$G17</f>
        <v>16554.790110719998</v>
      </c>
      <c r="G34" s="11">
        <f t="shared" si="4"/>
        <v>16554.790110719998</v>
      </c>
    </row>
    <row r="35" spans="1:7" x14ac:dyDescent="0.2">
      <c r="A35" s="1" t="s">
        <v>24</v>
      </c>
      <c r="B35" s="11">
        <f>22.5%*$G18</f>
        <v>5142221.2763212491</v>
      </c>
      <c r="C35" s="11">
        <f>21.5%*$G18</f>
        <v>4913678.1084847488</v>
      </c>
      <c r="D35" s="11"/>
      <c r="E35" s="11">
        <f>1.8%*$G18</f>
        <v>411377.70210569998</v>
      </c>
      <c r="F35" s="11">
        <f t="shared" si="4"/>
        <v>137125.90070189998</v>
      </c>
      <c r="G35" s="11">
        <f t="shared" si="4"/>
        <v>137125.90070189998</v>
      </c>
    </row>
    <row r="36" spans="1:7" x14ac:dyDescent="0.2">
      <c r="A36" s="1" t="s">
        <v>23</v>
      </c>
      <c r="B36" s="11">
        <f>22.5%*$G19</f>
        <v>10448418.77757675</v>
      </c>
      <c r="C36" s="11">
        <f>21.5%*$G19</f>
        <v>9984044.6096844487</v>
      </c>
      <c r="D36" s="11"/>
      <c r="E36" s="11">
        <f>1.8%*$G19</f>
        <v>835873.50220614008</v>
      </c>
      <c r="F36" s="11">
        <f t="shared" si="4"/>
        <v>278624.50073537999</v>
      </c>
      <c r="G36" s="11">
        <f t="shared" si="4"/>
        <v>278624.50073537999</v>
      </c>
    </row>
    <row r="37" spans="1:7" x14ac:dyDescent="0.2">
      <c r="A37" s="1" t="s">
        <v>29</v>
      </c>
      <c r="B37" s="11">
        <f>22.5%*$G20</f>
        <v>321951.40837875003</v>
      </c>
      <c r="C37" s="11">
        <f>21.5%*($G20)</f>
        <v>307642.45689525001</v>
      </c>
      <c r="D37" s="11"/>
      <c r="E37" s="11">
        <f>1.8%*($G20)</f>
        <v>25756.112670300005</v>
      </c>
      <c r="F37" s="11">
        <f>0.6%*($G20)</f>
        <v>8585.3708901000009</v>
      </c>
      <c r="G37" s="11">
        <f>0.6%*($G20)</f>
        <v>8585.3708901000009</v>
      </c>
    </row>
    <row r="38" spans="1:7" s="14" customFormat="1" ht="15.75" x14ac:dyDescent="0.25">
      <c r="A38" s="12" t="s">
        <v>26</v>
      </c>
      <c r="B38" s="13">
        <f>SUM(B34:B37)</f>
        <v>16533396.091428749</v>
      </c>
      <c r="C38" s="13">
        <f>SUM(C34:C37)</f>
        <v>15798578.487365248</v>
      </c>
      <c r="D38" s="13"/>
      <c r="E38" s="13">
        <f>SUM(E34:E37)</f>
        <v>1322671.6873143001</v>
      </c>
      <c r="F38" s="13">
        <f>SUM(F34:F37)</f>
        <v>440890.56243809999</v>
      </c>
      <c r="G38" s="13">
        <f>SUM(G34:G37)</f>
        <v>440890.56243809999</v>
      </c>
    </row>
    <row r="39" spans="1:7" x14ac:dyDescent="0.2">
      <c r="A39" s="1" t="s">
        <v>27</v>
      </c>
      <c r="B39" s="11">
        <f>22.5%*$G22</f>
        <v>1413115.1364082501</v>
      </c>
      <c r="C39" s="11">
        <f>21.5%*$G22</f>
        <v>1350310.01923455</v>
      </c>
      <c r="D39" s="11">
        <f>10%*$G22</f>
        <v>628051.171737</v>
      </c>
      <c r="E39" s="11">
        <f>1.8%*$G22</f>
        <v>113049.21091266001</v>
      </c>
      <c r="F39" s="11">
        <f>0.6%*$G22</f>
        <v>37683.070304219997</v>
      </c>
      <c r="G39" s="11">
        <f>0.6%*$G22</f>
        <v>37683.070304219997</v>
      </c>
    </row>
    <row r="40" spans="1:7" x14ac:dyDescent="0.2">
      <c r="A40" s="1" t="s">
        <v>28</v>
      </c>
      <c r="B40" s="11">
        <f>22.5%*$G23</f>
        <v>23444.838458999999</v>
      </c>
      <c r="C40" s="11">
        <f>21.5%*$G23</f>
        <v>22402.845638599996</v>
      </c>
      <c r="D40" s="11">
        <f>10%*$G23</f>
        <v>10419.928204</v>
      </c>
      <c r="E40" s="11">
        <f>1.8%*$G23</f>
        <v>1875.5870767200001</v>
      </c>
      <c r="F40" s="11">
        <f>0.6%*$G23</f>
        <v>625.19569223999997</v>
      </c>
      <c r="G40" s="11">
        <f>0.6%*$G23</f>
        <v>625.19569223999997</v>
      </c>
    </row>
    <row r="41" spans="1:7" s="14" customFormat="1" ht="15.75" x14ac:dyDescent="0.25">
      <c r="A41" s="12" t="s">
        <v>26</v>
      </c>
      <c r="B41" s="13">
        <f>22.5%*$G24</f>
        <v>1436559.9748672501</v>
      </c>
      <c r="C41" s="13">
        <f>SUM(C39:C40)</f>
        <v>1372712.8648731499</v>
      </c>
      <c r="D41" s="13">
        <f>SUM(D39:D40)</f>
        <v>638471.09994099999</v>
      </c>
      <c r="E41" s="13">
        <f>SUM(E39:E40)</f>
        <v>114924.79798938001</v>
      </c>
      <c r="F41" s="13">
        <f>SUM(F39:F40)</f>
        <v>38308.265996459995</v>
      </c>
      <c r="G41" s="13">
        <f>SUM(G39:G40)</f>
        <v>38308.265996459995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3593991.2132592001</v>
      </c>
      <c r="C43" s="11">
        <f>(C38+C41)*0.2</f>
        <v>3434258.2704476798</v>
      </c>
      <c r="D43" s="11">
        <f>(D38+D41)*0.2</f>
        <v>127694.2199882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14375964.8530368</v>
      </c>
      <c r="C45" s="17">
        <f t="shared" si="5"/>
        <v>13737033.081790719</v>
      </c>
      <c r="D45" s="17">
        <f t="shared" si="5"/>
        <v>510776.87995279999</v>
      </c>
      <c r="E45" s="17">
        <f t="shared" si="5"/>
        <v>1437596.4853036802</v>
      </c>
      <c r="F45" s="17">
        <f t="shared" si="5"/>
        <v>479198.82843455998</v>
      </c>
      <c r="G45" s="17">
        <f t="shared" si="5"/>
        <v>479198.82843455998</v>
      </c>
    </row>
    <row r="46" spans="1:7" ht="15.75" x14ac:dyDescent="0.25">
      <c r="A46" s="21" t="s">
        <v>38</v>
      </c>
    </row>
    <row r="47" spans="1:7" x14ac:dyDescent="0.2">
      <c r="A47" s="70" t="s">
        <v>77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abSelected="1"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46143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5415906.0274599995</v>
      </c>
      <c r="C17" s="66">
        <v>0</v>
      </c>
      <c r="D17" s="66">
        <v>0</v>
      </c>
      <c r="E17" s="66">
        <v>0</v>
      </c>
      <c r="F17" s="66">
        <v>23756.127919999999</v>
      </c>
      <c r="G17" s="66">
        <f t="shared" ref="G17:G23" si="0">B17-C17-D17-E17-F17</f>
        <v>5392149.8995399997</v>
      </c>
    </row>
    <row r="18" spans="1:12" x14ac:dyDescent="0.2">
      <c r="A18" s="1" t="s">
        <v>24</v>
      </c>
      <c r="B18" s="11">
        <v>44875506.234380007</v>
      </c>
      <c r="C18" s="11">
        <v>0</v>
      </c>
      <c r="D18" s="11">
        <v>0</v>
      </c>
      <c r="E18" s="11">
        <v>0</v>
      </c>
      <c r="F18" s="11">
        <v>4027295.23624</v>
      </c>
      <c r="G18" s="11">
        <f t="shared" si="0"/>
        <v>40848210.998140007</v>
      </c>
    </row>
    <row r="19" spans="1:12" x14ac:dyDescent="0.2">
      <c r="A19" s="1" t="s">
        <v>23</v>
      </c>
      <c r="B19" s="11">
        <v>41900761.284720004</v>
      </c>
      <c r="C19" s="11">
        <v>0</v>
      </c>
      <c r="D19" s="11">
        <v>0</v>
      </c>
      <c r="E19" s="11">
        <v>0</v>
      </c>
      <c r="F19" s="11">
        <v>624881.26260999986</v>
      </c>
      <c r="G19" s="11">
        <f t="shared" si="0"/>
        <v>41275880.02211</v>
      </c>
    </row>
    <row r="20" spans="1:12" x14ac:dyDescent="0.2">
      <c r="A20" s="1" t="s">
        <v>29</v>
      </c>
      <c r="B20" s="11">
        <v>1475168.4331000003</v>
      </c>
      <c r="C20" s="11">
        <v>0</v>
      </c>
      <c r="D20" s="11">
        <v>0</v>
      </c>
      <c r="E20" s="11">
        <v>0</v>
      </c>
      <c r="F20" s="11">
        <v>158.67213000000001</v>
      </c>
      <c r="G20" s="11">
        <f t="shared" si="0"/>
        <v>1475009.7609700002</v>
      </c>
    </row>
    <row r="21" spans="1:12" s="14" customFormat="1" ht="15.75" x14ac:dyDescent="0.25">
      <c r="A21" s="12" t="s">
        <v>26</v>
      </c>
      <c r="B21" s="13">
        <f>SUM(B17:B20)</f>
        <v>93667341.979660019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4676091.2988999998</v>
      </c>
      <c r="G21" s="13">
        <f>SUM(G17:G20)</f>
        <v>88991250.680759996</v>
      </c>
    </row>
    <row r="22" spans="1:12" x14ac:dyDescent="0.2">
      <c r="A22" s="1" t="s">
        <v>27</v>
      </c>
      <c r="B22" s="11">
        <v>8096064.2463199999</v>
      </c>
      <c r="C22" s="11">
        <v>0</v>
      </c>
      <c r="D22" s="11">
        <v>0</v>
      </c>
      <c r="E22" s="11">
        <v>0</v>
      </c>
      <c r="F22" s="11">
        <v>520991.32893999998</v>
      </c>
      <c r="G22" s="11">
        <f t="shared" si="0"/>
        <v>7575072.9173799995</v>
      </c>
    </row>
    <row r="23" spans="1:12" x14ac:dyDescent="0.2">
      <c r="A23" s="1" t="s">
        <v>28</v>
      </c>
      <c r="B23" s="11">
        <v>98046.857850000015</v>
      </c>
      <c r="C23" s="11">
        <v>0</v>
      </c>
      <c r="D23" s="11">
        <v>0</v>
      </c>
      <c r="E23" s="11">
        <v>0</v>
      </c>
      <c r="F23" s="11">
        <v>583.55780000000004</v>
      </c>
      <c r="G23" s="11">
        <f t="shared" si="0"/>
        <v>97463.30005000002</v>
      </c>
    </row>
    <row r="24" spans="1:12" s="14" customFormat="1" ht="15.75" x14ac:dyDescent="0.25">
      <c r="A24" s="12" t="s">
        <v>26</v>
      </c>
      <c r="B24" s="13">
        <f>SUM(B22:B23)</f>
        <v>8194111.1041700002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521574.88673999999</v>
      </c>
      <c r="G24" s="13">
        <f t="shared" si="2"/>
        <v>7672536.2174299993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101861453.08383001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5197666.1856399998</v>
      </c>
      <c r="G26" s="17">
        <f t="shared" si="3"/>
        <v>96663786.898189992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1213233.7273965001</v>
      </c>
      <c r="C34" s="11">
        <f>21.5%*$G17</f>
        <v>1159312.2284010998</v>
      </c>
      <c r="D34" s="11"/>
      <c r="E34" s="11">
        <f>1.8%*$G17</f>
        <v>97058.698191720003</v>
      </c>
      <c r="F34" s="11">
        <f t="shared" ref="F34:G36" si="4">0.6%*$G17</f>
        <v>32352.899397239999</v>
      </c>
      <c r="G34" s="11">
        <f t="shared" si="4"/>
        <v>32352.899397239999</v>
      </c>
    </row>
    <row r="35" spans="1:7" x14ac:dyDescent="0.2">
      <c r="A35" s="1" t="s">
        <v>24</v>
      </c>
      <c r="B35" s="11">
        <f>22.5%*$G18</f>
        <v>9190847.4745815024</v>
      </c>
      <c r="C35" s="11">
        <f>21.5%*$G18</f>
        <v>8782365.3646001015</v>
      </c>
      <c r="D35" s="11"/>
      <c r="E35" s="11">
        <f>1.8%*$G18</f>
        <v>735267.79796652019</v>
      </c>
      <c r="F35" s="11">
        <f t="shared" si="4"/>
        <v>245089.26598884005</v>
      </c>
      <c r="G35" s="11">
        <f t="shared" si="4"/>
        <v>245089.26598884005</v>
      </c>
    </row>
    <row r="36" spans="1:7" x14ac:dyDescent="0.2">
      <c r="A36" s="1" t="s">
        <v>23</v>
      </c>
      <c r="B36" s="11">
        <f>22.5%*$G19</f>
        <v>9287073.0049747508</v>
      </c>
      <c r="C36" s="11">
        <f>21.5%*$G19</f>
        <v>8874314.2047536504</v>
      </c>
      <c r="D36" s="11"/>
      <c r="E36" s="11">
        <f>1.8%*$G19</f>
        <v>742965.84039798006</v>
      </c>
      <c r="F36" s="11">
        <f t="shared" si="4"/>
        <v>247655.28013266</v>
      </c>
      <c r="G36" s="11">
        <f t="shared" si="4"/>
        <v>247655.28013266</v>
      </c>
    </row>
    <row r="37" spans="1:7" x14ac:dyDescent="0.2">
      <c r="A37" s="1" t="s">
        <v>29</v>
      </c>
      <c r="B37" s="11">
        <f>22.5%*$G20</f>
        <v>331877.19621825003</v>
      </c>
      <c r="C37" s="11">
        <f>21.5%*($G20)</f>
        <v>317127.09860855003</v>
      </c>
      <c r="D37" s="11"/>
      <c r="E37" s="11">
        <f>1.8%*($G20)</f>
        <v>26550.175697460007</v>
      </c>
      <c r="F37" s="11">
        <f>0.6%*($G20)</f>
        <v>8850.0585658200016</v>
      </c>
      <c r="G37" s="11">
        <f>0.6%*($G20)</f>
        <v>8850.0585658200016</v>
      </c>
    </row>
    <row r="38" spans="1:7" s="14" customFormat="1" ht="15.75" x14ac:dyDescent="0.25">
      <c r="A38" s="12" t="s">
        <v>26</v>
      </c>
      <c r="B38" s="13">
        <f>SUM(B34:B37)</f>
        <v>20023031.403170999</v>
      </c>
      <c r="C38" s="13">
        <f>SUM(C34:C37)</f>
        <v>19133118.896363404</v>
      </c>
      <c r="D38" s="13"/>
      <c r="E38" s="13">
        <f>SUM(E34:E37)</f>
        <v>1601842.5122536803</v>
      </c>
      <c r="F38" s="13">
        <f>SUM(F34:F37)</f>
        <v>533947.50408455997</v>
      </c>
      <c r="G38" s="13">
        <f>SUM(G34:G37)</f>
        <v>533947.50408455997</v>
      </c>
    </row>
    <row r="39" spans="1:7" x14ac:dyDescent="0.2">
      <c r="A39" s="1" t="s">
        <v>27</v>
      </c>
      <c r="B39" s="11">
        <f>22.5%*$G22</f>
        <v>1704391.4064104999</v>
      </c>
      <c r="C39" s="11">
        <f>21.5%*$G22</f>
        <v>1628640.6772367</v>
      </c>
      <c r="D39" s="11">
        <f>10%*$G22</f>
        <v>757507.291738</v>
      </c>
      <c r="E39" s="11">
        <f>1.8%*$G22</f>
        <v>136351.31251284</v>
      </c>
      <c r="F39" s="11">
        <f>0.6%*$G22</f>
        <v>45450.437504279995</v>
      </c>
      <c r="G39" s="11">
        <f>0.6%*$G22</f>
        <v>45450.437504279995</v>
      </c>
    </row>
    <row r="40" spans="1:7" x14ac:dyDescent="0.2">
      <c r="A40" s="1" t="s">
        <v>28</v>
      </c>
      <c r="B40" s="11">
        <f>22.5%*$G23</f>
        <v>21929.242511250006</v>
      </c>
      <c r="C40" s="11">
        <f>21.5%*$G23</f>
        <v>20954.609510750004</v>
      </c>
      <c r="D40" s="11">
        <f>10%*$G23</f>
        <v>9746.3300050000016</v>
      </c>
      <c r="E40" s="11">
        <f>1.8%*$G23</f>
        <v>1754.3394009000006</v>
      </c>
      <c r="F40" s="11">
        <f>0.6%*$G23</f>
        <v>584.77980030000015</v>
      </c>
      <c r="G40" s="11">
        <f>0.6%*$G23</f>
        <v>584.77980030000015</v>
      </c>
    </row>
    <row r="41" spans="1:7" s="14" customFormat="1" ht="15.75" x14ac:dyDescent="0.25">
      <c r="A41" s="12" t="s">
        <v>26</v>
      </c>
      <c r="B41" s="13">
        <f>22.5%*$G24</f>
        <v>1726320.6489217498</v>
      </c>
      <c r="C41" s="13">
        <f>SUM(C39:C40)</f>
        <v>1649595.28674745</v>
      </c>
      <c r="D41" s="13">
        <f>SUM(D39:D40)</f>
        <v>767253.621743</v>
      </c>
      <c r="E41" s="13">
        <f>SUM(E39:E40)</f>
        <v>138105.65191374</v>
      </c>
      <c r="F41" s="13">
        <f>SUM(F39:F40)</f>
        <v>46035.217304579994</v>
      </c>
      <c r="G41" s="13">
        <f>SUM(G39:G40)</f>
        <v>46035.217304579994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4349870.4104185505</v>
      </c>
      <c r="C43" s="11">
        <f>(C38+C41)*0.2</f>
        <v>4156542.8366221711</v>
      </c>
      <c r="D43" s="11">
        <f>(D38+D41)*0.2</f>
        <v>153450.72434859999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17399481.641674198</v>
      </c>
      <c r="C45" s="17">
        <f t="shared" si="5"/>
        <v>16626171.346488684</v>
      </c>
      <c r="D45" s="17">
        <f t="shared" si="5"/>
        <v>613802.89739439997</v>
      </c>
      <c r="E45" s="17">
        <f t="shared" si="5"/>
        <v>1739948.1641674202</v>
      </c>
      <c r="F45" s="17">
        <f t="shared" si="5"/>
        <v>579982.72138914</v>
      </c>
      <c r="G45" s="17">
        <f t="shared" si="5"/>
        <v>579982.72138914</v>
      </c>
    </row>
    <row r="46" spans="1:7" ht="15.75" x14ac:dyDescent="0.25">
      <c r="A46" s="21" t="s">
        <v>38</v>
      </c>
    </row>
    <row r="47" spans="1:7" x14ac:dyDescent="0.2">
      <c r="A47" s="70" t="s">
        <v>76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46174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70" t="s">
        <v>75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18.570312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46204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70" t="s">
        <v>73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9" t="s">
        <v>54</v>
      </c>
      <c r="B53" s="69"/>
      <c r="C53" s="69"/>
      <c r="D53" s="69"/>
      <c r="E53" s="69"/>
      <c r="F53" s="69"/>
      <c r="G53" s="69"/>
      <c r="H53" s="12"/>
    </row>
    <row r="54" spans="1:8" ht="15.75" x14ac:dyDescent="0.25">
      <c r="A54" s="80" t="s">
        <v>89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1" t="s">
        <v>5</v>
      </c>
      <c r="B56" s="75" t="s">
        <v>6</v>
      </c>
      <c r="C56" s="77"/>
      <c r="D56" s="77"/>
      <c r="E56" s="77"/>
      <c r="F56" s="77"/>
      <c r="G56" s="77"/>
      <c r="H56" s="77"/>
    </row>
    <row r="57" spans="1:8" ht="15.75" x14ac:dyDescent="0.25">
      <c r="A57" s="71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1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79" t="s">
        <v>90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70" t="s">
        <v>39</v>
      </c>
      <c r="B72" s="70"/>
      <c r="C72" s="70"/>
      <c r="D72" s="70"/>
      <c r="E72" s="70"/>
      <c r="F72" s="70"/>
      <c r="G72" s="70"/>
      <c r="H72" s="48"/>
    </row>
    <row r="73" spans="1:9" x14ac:dyDescent="0.2">
      <c r="A73" s="70" t="s">
        <v>46</v>
      </c>
      <c r="B73" s="70"/>
      <c r="C73" s="70"/>
      <c r="D73" s="70"/>
      <c r="E73" s="70"/>
      <c r="F73" s="70"/>
      <c r="G73" s="70"/>
      <c r="H73" s="29"/>
    </row>
    <row r="74" spans="1:9" x14ac:dyDescent="0.2">
      <c r="A74" s="1" t="s">
        <v>74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2"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46235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70" t="s">
        <v>72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33" zoomScale="80" zoomScaleNormal="80" zoomScaleSheetLayoutView="80" workbookViewId="0">
      <selection activeCell="B110" sqref="B110:F119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46266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70" t="s">
        <v>65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53" spans="1:7" ht="15.75" x14ac:dyDescent="0.25">
      <c r="A53" s="69" t="s">
        <v>57</v>
      </c>
      <c r="B53" s="69"/>
      <c r="C53" s="69"/>
      <c r="D53" s="69"/>
      <c r="E53" s="69"/>
      <c r="F53" s="69"/>
      <c r="G53" s="69"/>
    </row>
    <row r="54" spans="1:7" ht="15.75" x14ac:dyDescent="0.25">
      <c r="A54" s="80" t="s">
        <v>83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1" t="s">
        <v>5</v>
      </c>
      <c r="B57" s="72" t="s">
        <v>6</v>
      </c>
      <c r="C57" s="73"/>
      <c r="D57" s="73"/>
      <c r="E57" s="73"/>
      <c r="F57" s="73"/>
      <c r="G57" s="73"/>
    </row>
    <row r="58" spans="1:7" ht="15.75" x14ac:dyDescent="0.25">
      <c r="A58" s="71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1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1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/>
      <c r="C62" s="11"/>
      <c r="D62" s="11"/>
      <c r="E62" s="11"/>
      <c r="F62" s="11"/>
      <c r="G62" s="11"/>
    </row>
    <row r="63" spans="1:7" x14ac:dyDescent="0.2">
      <c r="A63" s="1" t="s">
        <v>24</v>
      </c>
      <c r="B63" s="11"/>
      <c r="C63" s="11"/>
      <c r="D63" s="11"/>
      <c r="E63" s="11"/>
      <c r="F63" s="11"/>
      <c r="G63" s="11"/>
    </row>
    <row r="64" spans="1:7" x14ac:dyDescent="0.2">
      <c r="A64" s="1" t="s">
        <v>23</v>
      </c>
      <c r="B64" s="11"/>
      <c r="C64" s="11"/>
      <c r="D64" s="11"/>
      <c r="E64" s="11"/>
      <c r="F64" s="11"/>
      <c r="G64" s="11"/>
    </row>
    <row r="65" spans="1:8" x14ac:dyDescent="0.2">
      <c r="A65" s="1" t="s">
        <v>29</v>
      </c>
      <c r="B65" s="11"/>
      <c r="C65" s="11"/>
      <c r="D65" s="11"/>
      <c r="E65" s="11"/>
      <c r="F65" s="11"/>
      <c r="G65" s="11"/>
    </row>
    <row r="66" spans="1:8" ht="15.75" x14ac:dyDescent="0.25">
      <c r="A66" s="12" t="s">
        <v>26</v>
      </c>
      <c r="B66" s="13"/>
      <c r="C66" s="13"/>
      <c r="D66" s="13"/>
      <c r="E66" s="13"/>
      <c r="F66" s="13"/>
      <c r="G66" s="13"/>
    </row>
    <row r="67" spans="1:8" x14ac:dyDescent="0.2">
      <c r="A67" s="1" t="s">
        <v>27</v>
      </c>
      <c r="B67" s="11"/>
      <c r="C67" s="11"/>
      <c r="D67" s="11"/>
      <c r="E67" s="11"/>
      <c r="F67" s="11"/>
      <c r="G67" s="11"/>
    </row>
    <row r="68" spans="1:8" x14ac:dyDescent="0.2">
      <c r="A68" s="1" t="s">
        <v>28</v>
      </c>
      <c r="B68" s="11"/>
      <c r="C68" s="11"/>
      <c r="D68" s="11"/>
      <c r="E68" s="11"/>
      <c r="F68" s="11"/>
      <c r="G68" s="11"/>
    </row>
    <row r="69" spans="1:8" ht="15.75" x14ac:dyDescent="0.25">
      <c r="A69" s="12" t="s">
        <v>26</v>
      </c>
      <c r="B69" s="13"/>
      <c r="C69" s="13"/>
      <c r="D69" s="13"/>
      <c r="E69" s="13"/>
      <c r="F69" s="13"/>
      <c r="G69" s="13"/>
    </row>
    <row r="70" spans="1:8" x14ac:dyDescent="0.2">
      <c r="B70" s="15"/>
      <c r="C70" s="15"/>
      <c r="D70" s="15"/>
      <c r="E70" s="15"/>
      <c r="F70" s="15"/>
      <c r="G70" s="15"/>
    </row>
    <row r="71" spans="1:8" ht="15.75" x14ac:dyDescent="0.25">
      <c r="A71" s="16" t="s">
        <v>2</v>
      </c>
      <c r="B71" s="17"/>
      <c r="C71" s="17"/>
      <c r="D71" s="17"/>
      <c r="E71" s="17"/>
      <c r="F71" s="17"/>
      <c r="G71" s="17"/>
    </row>
    <row r="72" spans="1:8" ht="15.75" x14ac:dyDescent="0.25">
      <c r="A72" s="56" t="s">
        <v>60</v>
      </c>
      <c r="G72" s="38"/>
    </row>
    <row r="73" spans="1:8" x14ac:dyDescent="0.2">
      <c r="A73" s="83" t="s">
        <v>84</v>
      </c>
      <c r="B73" s="83"/>
      <c r="C73" s="83"/>
      <c r="D73" s="83"/>
      <c r="E73" s="83"/>
      <c r="F73" s="83"/>
      <c r="G73" s="83"/>
    </row>
    <row r="78" spans="1:8" ht="15.75" x14ac:dyDescent="0.25">
      <c r="A78" s="69" t="s">
        <v>57</v>
      </c>
      <c r="B78" s="69"/>
      <c r="C78" s="69"/>
      <c r="D78" s="69"/>
      <c r="E78" s="69"/>
      <c r="F78" s="69"/>
      <c r="G78" s="69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90" t="s">
        <v>5</v>
      </c>
      <c r="B82" s="75" t="s">
        <v>6</v>
      </c>
      <c r="C82" s="77"/>
      <c r="D82" s="77"/>
      <c r="E82" s="77"/>
      <c r="F82" s="77"/>
      <c r="G82" s="77"/>
      <c r="H82" s="49"/>
    </row>
    <row r="83" spans="1:8" ht="15.75" x14ac:dyDescent="0.25">
      <c r="A83" s="90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90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91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75" x14ac:dyDescent="0.2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75" x14ac:dyDescent="0.2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75" x14ac:dyDescent="0.2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75" x14ac:dyDescent="0.25">
      <c r="A96" s="56" t="s">
        <v>60</v>
      </c>
      <c r="H96" s="51"/>
    </row>
    <row r="97" spans="1:8" x14ac:dyDescent="0.2">
      <c r="A97" s="83" t="s">
        <v>67</v>
      </c>
      <c r="B97" s="83"/>
      <c r="C97" s="83"/>
      <c r="D97" s="83"/>
      <c r="E97" s="83"/>
      <c r="F97" s="83"/>
      <c r="G97" s="83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69" t="s">
        <v>57</v>
      </c>
      <c r="B102" s="69"/>
      <c r="C102" s="69"/>
      <c r="D102" s="69"/>
      <c r="E102" s="69"/>
      <c r="F102" s="69"/>
      <c r="G102" s="69"/>
      <c r="H102" s="23"/>
    </row>
    <row r="103" spans="1:8" ht="15.75" x14ac:dyDescent="0.25">
      <c r="A103" s="80" t="s">
        <v>85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1" t="s">
        <v>5</v>
      </c>
      <c r="B105" s="75" t="s">
        <v>6</v>
      </c>
      <c r="C105" s="77"/>
      <c r="D105" s="77"/>
      <c r="E105" s="77"/>
      <c r="F105" s="77"/>
      <c r="G105" s="61"/>
      <c r="H105" s="23"/>
    </row>
    <row r="106" spans="1:8" ht="47.25" customHeight="1" x14ac:dyDescent="0.25">
      <c r="A106" s="71"/>
      <c r="B106" s="84" t="s">
        <v>86</v>
      </c>
      <c r="C106" s="84" t="s">
        <v>68</v>
      </c>
      <c r="D106" s="84" t="s">
        <v>87</v>
      </c>
      <c r="E106" s="84" t="s">
        <v>69</v>
      </c>
      <c r="F106" s="87" t="s">
        <v>70</v>
      </c>
      <c r="G106" s="49"/>
      <c r="H106" s="49"/>
    </row>
    <row r="107" spans="1:8" ht="15.75" x14ac:dyDescent="0.25">
      <c r="A107" s="71"/>
      <c r="B107" s="85"/>
      <c r="C107" s="85"/>
      <c r="D107" s="85"/>
      <c r="E107" s="85"/>
      <c r="F107" s="88"/>
      <c r="G107" s="49"/>
      <c r="H107" s="49"/>
    </row>
    <row r="108" spans="1:8" ht="15.75" x14ac:dyDescent="0.25">
      <c r="A108" s="81"/>
      <c r="B108" s="86"/>
      <c r="C108" s="86"/>
      <c r="D108" s="86"/>
      <c r="E108" s="86"/>
      <c r="F108" s="89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75" x14ac:dyDescent="0.25">
      <c r="A114" s="12" t="s">
        <v>26</v>
      </c>
      <c r="B114" s="28"/>
      <c r="C114" s="28"/>
      <c r="D114" s="28"/>
      <c r="E114" s="28"/>
      <c r="F114" s="11"/>
      <c r="G114" s="58"/>
      <c r="H114" s="58"/>
    </row>
    <row r="115" spans="1:8" x14ac:dyDescent="0.2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75" x14ac:dyDescent="0.25">
      <c r="A117" s="12" t="s">
        <v>26</v>
      </c>
      <c r="B117" s="28"/>
      <c r="C117" s="28"/>
      <c r="D117" s="28"/>
      <c r="E117" s="28"/>
      <c r="F117" s="11"/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88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70" t="s">
        <v>39</v>
      </c>
      <c r="B122" s="70"/>
      <c r="C122" s="70"/>
      <c r="D122" s="70"/>
      <c r="E122" s="70"/>
      <c r="F122" s="70"/>
      <c r="G122" s="70"/>
      <c r="H122" s="23"/>
    </row>
    <row r="123" spans="1:8" x14ac:dyDescent="0.2">
      <c r="A123" s="70" t="s">
        <v>46</v>
      </c>
      <c r="B123" s="70"/>
      <c r="C123" s="70"/>
      <c r="D123" s="70"/>
      <c r="E123" s="70"/>
      <c r="F123" s="70"/>
      <c r="G123" s="70"/>
      <c r="H123" s="29"/>
    </row>
    <row r="124" spans="1:8" x14ac:dyDescent="0.2">
      <c r="A124" s="1" t="s">
        <v>71</v>
      </c>
    </row>
  </sheetData>
  <mergeCells count="38">
    <mergeCell ref="A79:G79"/>
    <mergeCell ref="A80:G80"/>
    <mergeCell ref="A82:A85"/>
    <mergeCell ref="A102:G102"/>
    <mergeCell ref="A103:G103"/>
    <mergeCell ref="C106:C108"/>
    <mergeCell ref="D106:D108"/>
    <mergeCell ref="E106:E108"/>
    <mergeCell ref="F106:F108"/>
    <mergeCell ref="B105:F105"/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rowBreaks count="1" manualBreakCount="1">
    <brk id="7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46296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92"/>
      <c r="F29" s="92"/>
      <c r="G29" s="92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70" t="s">
        <v>64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zoomScale="75" zoomScaleNormal="75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46327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70" t="s">
        <v>63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9" zoomScale="80" zoomScaleNormal="80" workbookViewId="0">
      <selection activeCell="A3" sqref="A3:G3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570312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67">
        <v>46357</v>
      </c>
      <c r="B10" s="67"/>
      <c r="C10" s="67"/>
      <c r="D10" s="67"/>
      <c r="E10" s="67"/>
      <c r="F10" s="67"/>
      <c r="G10" s="67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70" t="s">
        <v>61</v>
      </c>
      <c r="B47" s="70"/>
      <c r="C47" s="70"/>
      <c r="D47" s="70"/>
      <c r="E47" s="70"/>
      <c r="F47" s="70"/>
      <c r="G47" s="70"/>
    </row>
    <row r="48" spans="1:7" x14ac:dyDescent="0.2">
      <c r="A48" s="70" t="s">
        <v>39</v>
      </c>
      <c r="B48" s="70"/>
      <c r="C48" s="70"/>
      <c r="D48" s="70"/>
      <c r="E48" s="70"/>
      <c r="F48" s="70"/>
      <c r="G48" s="70"/>
    </row>
    <row r="49" spans="1:8" ht="16.5" customHeight="1" x14ac:dyDescent="0.2">
      <c r="A49" s="78"/>
      <c r="B49" s="78"/>
      <c r="C49" s="78"/>
      <c r="D49" s="78"/>
      <c r="E49" s="78"/>
      <c r="F49" s="78"/>
      <c r="G49" s="78"/>
    </row>
    <row r="50" spans="1:8" ht="15" customHeight="1" x14ac:dyDescent="0.2">
      <c r="A50" s="78"/>
      <c r="B50" s="78"/>
      <c r="C50" s="78"/>
      <c r="D50" s="78"/>
      <c r="E50" s="78"/>
      <c r="F50" s="78"/>
      <c r="G50" s="78"/>
    </row>
    <row r="51" spans="1:8" x14ac:dyDescent="0.2">
      <c r="B51" s="22"/>
      <c r="C51" s="22"/>
      <c r="D51" s="22"/>
    </row>
    <row r="53" spans="1:8" ht="15.75" x14ac:dyDescent="0.25">
      <c r="A53" s="69" t="s">
        <v>49</v>
      </c>
      <c r="B53" s="69"/>
      <c r="C53" s="69"/>
      <c r="D53" s="69"/>
      <c r="E53" s="69"/>
      <c r="F53" s="69"/>
      <c r="G53" s="69"/>
      <c r="H53" s="23"/>
    </row>
    <row r="54" spans="1:8" ht="15.75" x14ac:dyDescent="0.25">
      <c r="A54" s="80" t="s">
        <v>81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1" t="s">
        <v>5</v>
      </c>
      <c r="B56" s="75" t="s">
        <v>6</v>
      </c>
      <c r="C56" s="77"/>
      <c r="D56" s="77"/>
      <c r="E56" s="77"/>
      <c r="F56" s="77"/>
      <c r="G56" s="77"/>
      <c r="H56" s="45"/>
    </row>
    <row r="57" spans="1:8" ht="15.75" x14ac:dyDescent="0.25">
      <c r="A57" s="71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1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82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70" t="s">
        <v>39</v>
      </c>
      <c r="B73" s="70"/>
      <c r="C73" s="70"/>
      <c r="D73" s="70"/>
      <c r="E73" s="70"/>
      <c r="F73" s="70"/>
      <c r="G73" s="70"/>
      <c r="H73" s="23"/>
      <c r="I73" s="30"/>
    </row>
    <row r="74" spans="1:9" x14ac:dyDescent="0.2">
      <c r="A74" s="70" t="s">
        <v>46</v>
      </c>
      <c r="B74" s="70"/>
      <c r="C74" s="70"/>
      <c r="D74" s="70"/>
      <c r="E74" s="70"/>
      <c r="F74" s="70"/>
      <c r="G74" s="70"/>
      <c r="H74" s="29"/>
      <c r="I74" s="30"/>
    </row>
    <row r="75" spans="1:9" x14ac:dyDescent="0.2">
      <c r="A75" s="1" t="s">
        <v>62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20" zoomScale="80" zoomScaleNormal="80" workbookViewId="0">
      <selection activeCell="B52" sqref="B52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8" t="s">
        <v>58</v>
      </c>
      <c r="B3" s="68"/>
      <c r="C3" s="68"/>
      <c r="D3" s="68"/>
      <c r="E3" s="68"/>
      <c r="F3" s="68"/>
      <c r="G3" s="68"/>
    </row>
    <row r="4" spans="1:7" ht="15.75" x14ac:dyDescent="0.25">
      <c r="A4" s="68" t="s">
        <v>0</v>
      </c>
      <c r="B4" s="68"/>
      <c r="C4" s="68"/>
      <c r="D4" s="68"/>
      <c r="E4" s="68"/>
      <c r="F4" s="68"/>
      <c r="G4" s="68"/>
    </row>
    <row r="5" spans="1:7" ht="15.75" x14ac:dyDescent="0.25">
      <c r="A5" s="68" t="s">
        <v>91</v>
      </c>
      <c r="B5" s="68"/>
      <c r="C5" s="68"/>
      <c r="D5" s="68"/>
      <c r="E5" s="68"/>
      <c r="F5" s="68"/>
      <c r="G5" s="68"/>
    </row>
    <row r="8" spans="1:7" ht="15.75" x14ac:dyDescent="0.25">
      <c r="A8" s="69" t="s">
        <v>3</v>
      </c>
      <c r="B8" s="69"/>
      <c r="C8" s="69"/>
      <c r="D8" s="69"/>
      <c r="E8" s="69"/>
      <c r="F8" s="69"/>
      <c r="G8" s="69"/>
    </row>
    <row r="9" spans="1:7" ht="15.75" x14ac:dyDescent="0.25">
      <c r="A9" s="69" t="s">
        <v>4</v>
      </c>
      <c r="B9" s="69"/>
      <c r="C9" s="69"/>
      <c r="D9" s="69"/>
      <c r="E9" s="69"/>
      <c r="F9" s="69"/>
      <c r="G9" s="69"/>
    </row>
    <row r="10" spans="1:7" ht="15.75" x14ac:dyDescent="0.25">
      <c r="A10" s="82">
        <v>2026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1" t="s">
        <v>5</v>
      </c>
      <c r="B12" s="72" t="s">
        <v>6</v>
      </c>
      <c r="C12" s="73"/>
      <c r="D12" s="73"/>
      <c r="E12" s="73"/>
      <c r="F12" s="73"/>
      <c r="G12" s="73"/>
    </row>
    <row r="13" spans="1:7" s="6" customFormat="1" ht="15.75" x14ac:dyDescent="0.25">
      <c r="A13" s="71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1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1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17284539.00925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183393.48845999999</v>
      </c>
      <c r="G17" s="11">
        <f>JAN!G17+FEV!G17+MAR!G17+ABR!G17+MAI!G17+JUN!G17+JUL!G17+AGO!G17+SET!G17+OUT!G17+NOV!G17+DEZ!G17</f>
        <v>17101145.52079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175080918.11375999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374.61766999999998</v>
      </c>
      <c r="F18" s="11">
        <f>JAN!F18+FEV!F18+MAR!F18+ABR!F18+MAI!F18+JUN!F18+JUL!F18+AGO!F18+SET!F18+OUT!F18+NOV!F18+DEZ!F18</f>
        <v>22285507.093460001</v>
      </c>
      <c r="G18" s="11">
        <f>JAN!G18+FEV!G18+MAR!G18+ABR!G18+MAI!G18+JUN!G18+JUL!G18+AGO!G18+SET!G18+OUT!G18+NOV!G18+DEZ!G18</f>
        <v>152795036.40263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235470602.97685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2790012.9206299996</v>
      </c>
      <c r="G19" s="11">
        <f>JAN!G19+FEV!G19+MAR!G19+ABR!G19+MAI!G19+JUN!G19+JUL!G19+AGO!G19+SET!G19+OUT!G19+NOV!G19+DEZ!G19</f>
        <v>232680590.05622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7272620.3677600008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11077.751160000002</v>
      </c>
      <c r="G20" s="11">
        <f>JAN!G20+FEV!G20+MAR!G20+ABR!G20+MAI!G20+JUN!G20+JUL!G20+AGO!G20+SET!G20+OUT!G20+NOV!G20+DEZ!G20</f>
        <v>7261542.6166000012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435108680.46761996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374.61766999999998</v>
      </c>
      <c r="F21" s="13">
        <f t="shared" si="0"/>
        <v>25269991.253710002</v>
      </c>
      <c r="G21" s="13">
        <f>JAN!G21+FEV!G21+MAR!G21+ABR!G21+MAI!G21+JUN!G21+JUL!G21+AGO!G21+SET!G21+OUT!G21+NOV!G21+DEZ!G21</f>
        <v>409838314.59623992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37254143.605049998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2156215.4254600001</v>
      </c>
      <c r="G22" s="11">
        <f>JAN!G22+FEV!G22+MAR!G22+ABR!G22+MAI!G22+JUN!G22+JUL!G22+AGO!G22+SET!G22+OUT!G22+NOV!G22+DEZ!G22</f>
        <v>35097928.179590002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541700.18796999997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5576.3709500000004</v>
      </c>
      <c r="G23" s="11">
        <f>JAN!G23+FEV!G23+MAR!G23+ABR!G23+MAI!G23+JUN!G23+JUL!G23+AGO!G23+SET!G23+OUT!G23+NOV!G23+DEZ!G23</f>
        <v>536123.81701999996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37795843.793019995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2161791.79641</v>
      </c>
      <c r="G24" s="13">
        <f>JAN!G24+FEV!G24+MAR!G24+ABR!G24+MAI!G24+JUN!G24+JUL!G24+AGO!G24+SET!G24+OUT!G24+NOV!G24+DEZ!G24</f>
        <v>35634051.996610001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472904524.26063997</v>
      </c>
      <c r="C26" s="17">
        <f t="shared" ref="C26:F26" si="1">C24+C21</f>
        <v>0</v>
      </c>
      <c r="D26" s="17">
        <f t="shared" si="1"/>
        <v>0</v>
      </c>
      <c r="E26" s="17">
        <f t="shared" si="1"/>
        <v>374.61766999999998</v>
      </c>
      <c r="F26" s="17">
        <f t="shared" si="1"/>
        <v>27431783.050120004</v>
      </c>
      <c r="G26" s="17">
        <f>JAN!G26+FEV!G26+MAR!G26+ABR!G26+MAI!G26+JUN!G26+JUL!G26+AGO!G26+SET!G26+OUT!G26+NOV!G26+DEZ!G26</f>
        <v>445472366.59284997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1" t="s">
        <v>5</v>
      </c>
      <c r="B29" s="72" t="s">
        <v>6</v>
      </c>
      <c r="C29" s="73"/>
      <c r="D29" s="73"/>
      <c r="E29" s="74"/>
      <c r="F29" s="74"/>
      <c r="G29" s="74"/>
      <c r="I29" s="43"/>
      <c r="J29" s="6"/>
      <c r="K29" s="6"/>
    </row>
    <row r="30" spans="1:12" ht="15.75" x14ac:dyDescent="0.25">
      <c r="A30" s="71"/>
      <c r="B30" s="7" t="s">
        <v>30</v>
      </c>
      <c r="C30" s="75" t="s">
        <v>1</v>
      </c>
      <c r="D30" s="76"/>
      <c r="E30" s="77" t="s">
        <v>31</v>
      </c>
      <c r="F30" s="77"/>
      <c r="G30" s="77"/>
      <c r="J30" s="6"/>
      <c r="K30" s="6"/>
    </row>
    <row r="31" spans="1:12" ht="15.75" x14ac:dyDescent="0.25">
      <c r="A31" s="71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1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3847757.74217775</v>
      </c>
      <c r="C34" s="11">
        <f>JAN!C34+FEV!C34+MAR!C34+ABR!C34+MAI!C34+JUN!C34+JUL!C34+AGO!C34+SET!C34+OUT!C34+NOV!C34+DEZ!C34</f>
        <v>3676746.2869698498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307820.61937422003</v>
      </c>
      <c r="F34" s="11">
        <f>JAN!F34+FEV!F34+MAR!F34+ABR!F34+MAI!F34+JUN!F34+JUL!F34+AGO!F34+SET!F34+OUT!F34+NOV!F34+DEZ!F34</f>
        <v>102606.87312474</v>
      </c>
      <c r="G34" s="11">
        <f>JAN!G34+FEV!G34+MAR!G34+ABR!G34+MAI!G34+JUN!G34+JUL!G34+AGO!G34+SET!G34+OUT!G34+NOV!G34+DEZ!G34</f>
        <v>102606.87312474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34378883.190591753</v>
      </c>
      <c r="C35" s="11">
        <f>JAN!C35+FEV!C35+MAR!C35+ABR!C35+MAI!C35+JUN!C35+JUL!C35+AGO!C35+SET!C35+OUT!C35+NOV!C35+DEZ!C35</f>
        <v>32850932.826565452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2750310.6552473404</v>
      </c>
      <c r="F35" s="11">
        <f>JAN!F35+FEV!F35+MAR!F35+ABR!F35+MAI!F35+JUN!F35+JUL!F35+AGO!F35+SET!F35+OUT!F35+NOV!F35+DEZ!F35</f>
        <v>916770.21841577999</v>
      </c>
      <c r="G35" s="11">
        <f>JAN!G35+FEV!G35+MAR!G35+ABR!G35+MAI!G35+JUN!G35+JUL!G35+AGO!G35+SET!G35+OUT!G35+NOV!G35+DEZ!G35</f>
        <v>916770.21841577999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52353132.762649506</v>
      </c>
      <c r="C36" s="11">
        <f>JAN!C36+FEV!C36+MAR!C36+ABR!C36+MAI!C36+JUN!C36+JUL!C36+AGO!C36+SET!C36+OUT!C36+NOV!C36+DEZ!C36</f>
        <v>50026326.862087294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4188250.6210119608</v>
      </c>
      <c r="F36" s="11">
        <f>JAN!F36+FEV!F36+MAR!F36+ABR!F36+MAI!F36+JUN!F36+JUL!F36+AGO!F36+SET!F36+OUT!F36+NOV!F36+DEZ!F36</f>
        <v>1396083.5403373197</v>
      </c>
      <c r="G36" s="11">
        <f>JAN!G36+FEV!G36+MAR!G36+ABR!G36+MAI!G36+JUN!G36+JUL!G36+AGO!G36+SET!G36+OUT!G36+NOV!G36+DEZ!G36</f>
        <v>1396083.5403373197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1633847.0887350002</v>
      </c>
      <c r="C37" s="11">
        <f>JAN!C37+FEV!C37+MAR!C37+ABR!C37+MAI!C37+JUN!C37+JUL!C37+AGO!C37+SET!C37+OUT!C37+NOV!C37+DEZ!C37</f>
        <v>1561231.6625690004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130707.76709880002</v>
      </c>
      <c r="F37" s="11">
        <f>JAN!F37+FEV!F37+MAR!F37+ABR!F37+MAI!F37+JUN!F37+JUL!F37+AGO!F37+SET!F37+OUT!F37+NOV!F37+DEZ!F37</f>
        <v>43569.255699600006</v>
      </c>
      <c r="G37" s="11">
        <f>JAN!G37+FEV!G37+MAR!G37+ABR!G37+MAI!G37+JUN!G37+JUL!G37+AGO!G37+SET!G37+OUT!G37+NOV!G37+DEZ!G37</f>
        <v>43569.255699600006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92213620.784153998</v>
      </c>
      <c r="C38" s="11">
        <f>JAN!C38+FEV!C38+MAR!C38+ABR!C38+MAI!C38+JUN!C38+JUL!C38+AGO!C38+SET!C38+OUT!C38+NOV!C38+DEZ!C38</f>
        <v>88115237.638191611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7377089.6627323208</v>
      </c>
      <c r="F38" s="11">
        <f>JAN!F38+FEV!F38+MAR!F38+ABR!F38+MAI!F38+JUN!F38+JUL!F38+AGO!F38+SET!F38+OUT!F38+NOV!F38+DEZ!F38</f>
        <v>2459029.8875774401</v>
      </c>
      <c r="G38" s="11">
        <f>JAN!G38+FEV!G38+MAR!G38+ABR!G38+MAI!G38+JUN!G38+JUL!G38+AGO!G38+SET!G38+OUT!G38+NOV!G38+DEZ!G38</f>
        <v>2459029.8875774401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7897033.8404077496</v>
      </c>
      <c r="C39" s="11">
        <f>JAN!C39+FEV!C39+MAR!C39+ABR!C39+MAI!C39+JUN!C39+JUL!C39+AGO!C39+SET!C39+OUT!C39+NOV!C39+DEZ!C39</f>
        <v>7546054.5586118493</v>
      </c>
      <c r="D39" s="11">
        <f>JAN!D39+FEV!D39+MAR!D39+ABR!D39+MAI!D39+JUN!D39+JUL!D39+AGO!D39+SET!D39+OUT!D39+NOV!D39+DEZ!D39</f>
        <v>3509792.8179590004</v>
      </c>
      <c r="E39" s="11">
        <f>JAN!E39+FEV!E39+MAR!E39+ABR!E39+MAI!E39+JUN!E39+JUL!E39+AGO!E39+SET!E39+OUT!E39+NOV!E39+DEZ!E39</f>
        <v>631762.7072326201</v>
      </c>
      <c r="F39" s="11">
        <f>JAN!F39+FEV!F39+MAR!F39+ABR!F39+MAI!F39+JUN!F39+JUL!F39+AGO!F39+SET!F39+OUT!F39+NOV!F39+DEZ!F39</f>
        <v>210587.56907754001</v>
      </c>
      <c r="G39" s="11">
        <f>JAN!G39+FEV!G39+MAR!G39+ABR!G39+MAI!G39+JUN!G39+JUL!G39+AGO!G39+SET!G39+OUT!G39+NOV!G39+DEZ!G39</f>
        <v>210587.56907754001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120627.85882949999</v>
      </c>
      <c r="C40" s="11">
        <f>JAN!C40+FEV!C40+MAR!C40+ABR!C40+MAI!C40+JUN!C40+JUL!C40+AGO!C40+SET!C40+OUT!C40+NOV!C40+DEZ!C40</f>
        <v>115266.6206593</v>
      </c>
      <c r="D40" s="11">
        <f>JAN!D40+FEV!D40+MAR!D40+ABR!D40+MAI!D40+JUN!D40+JUL!D40+AGO!D40+SET!D40+OUT!D40+NOV!D40+DEZ!D40</f>
        <v>53612.381702000006</v>
      </c>
      <c r="E40" s="11">
        <f>JAN!E40+FEV!E40+MAR!E40+ABR!E40+MAI!E40+JUN!E40+JUL!E40+AGO!E40+SET!E40+OUT!E40+NOV!E40+DEZ!E40</f>
        <v>9650.2287063600015</v>
      </c>
      <c r="F40" s="11">
        <f>JAN!F40+FEV!F40+MAR!F40+ABR!F40+MAI!F40+JUN!F40+JUL!F40+AGO!F40+SET!F40+OUT!F40+NOV!F40+DEZ!F40</f>
        <v>3216.7429021200001</v>
      </c>
      <c r="G40" s="11">
        <f>JAN!G40+FEV!G40+MAR!G40+ABR!G40+MAI!G40+JUN!G40+JUL!G40+AGO!G40+SET!G40+OUT!G40+NOV!G40+DEZ!G40</f>
        <v>3216.7429021200001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8017661.6992372498</v>
      </c>
      <c r="C41" s="13">
        <f>JAN!C41+FEV!C41+MAR!C41+ABR!C41+MAI!C41+JUN!C41+JUL!C41+AGO!C41+SET!C41+OUT!C41+NOV!C41+DEZ!C41</f>
        <v>7661321.1792711504</v>
      </c>
      <c r="D41" s="13">
        <f>JAN!D41+FEV!D41+MAR!D41+ABR!D41+MAI!D41+JUN!D41+JUL!D41+AGO!D41+SET!D41+OUT!D41+NOV!D41+DEZ!D41</f>
        <v>3563405.1996610002</v>
      </c>
      <c r="E41" s="13">
        <f>JAN!E41+FEV!E41+MAR!E41+ABR!E41+MAI!E41+JUN!E41+JUL!E41+AGO!E41+SET!E41+OUT!E41+NOV!E41+DEZ!E41</f>
        <v>641412.93593898008</v>
      </c>
      <c r="F41" s="13">
        <f>JAN!F41+FEV!F41+MAR!F41+ABR!F41+MAI!F41+JUN!F41+JUL!F41+AGO!F41+SET!F41+OUT!F41+NOV!F41+DEZ!F41</f>
        <v>213804.31197966001</v>
      </c>
      <c r="G41" s="13">
        <f>JAN!G41+FEV!G41+MAR!G41+ABR!G41+MAI!G41+JUN!G41+JUL!G41+AGO!G41+SET!G41+OUT!G41+NOV!G41+DEZ!G41</f>
        <v>213804.31197966001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20046256.496678252</v>
      </c>
      <c r="C43" s="11">
        <f>JAN!C43+FEV!C43+MAR!C43+ABR!C43+MAI!C43+JUN!C43+JUL!C43+AGO!C43+SET!C43+OUT!C43+NOV!C43+DEZ!C43</f>
        <v>19155311.763492551</v>
      </c>
      <c r="D43" s="11">
        <f>JAN!D43+FEV!D43+MAR!D43+ABR!D43+MAI!D43+JUN!D43+JUL!D43+AGO!D43+SET!D43+OUT!D43+NOV!D43+DEZ!D43</f>
        <v>712681.0399322001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80185025.986712992</v>
      </c>
      <c r="C45" s="17">
        <f>JAN!C45+FEV!C45+MAR!C45+ABR!C45+MAI!C45+JUN!C45+JUL!C45+AGO!C45+SET!C45+OUT!C45+NOV!C45+DEZ!C45</f>
        <v>76621247.053970203</v>
      </c>
      <c r="D45" s="17">
        <f>JAN!D45+FEV!D45+MAR!D45+ABR!D45+MAI!D45+JUN!D45+JUL!D45+AGO!D45+SET!D45+OUT!D45+NOV!D45+DEZ!D45</f>
        <v>2850724.1597288004</v>
      </c>
      <c r="E45" s="17">
        <f>JAN!E45+FEV!E45+MAR!E45+ABR!E45+MAI!E45+JUN!E45+JUL!E45+AGO!E45+SET!E45+OUT!E45+NOV!E45+DEZ!E45</f>
        <v>8018502.5986713013</v>
      </c>
      <c r="F45" s="17">
        <f>JAN!F45+FEV!F45+MAR!F45+ABR!F45+MAI!F45+JUN!F45+JUL!F45+AGO!F45+SET!F45+OUT!F45+NOV!F45+DEZ!F45</f>
        <v>2672834.1995571</v>
      </c>
      <c r="G45" s="17">
        <f>JAN!G45+FEV!G45+MAR!G45+ABR!G45+MAI!G45+JUN!G45+JUL!G45+AGO!G45+SET!G45+OUT!G45+NOV!G45+DEZ!G45</f>
        <v>2672834.1995571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21/12/2025 a ", TEXT(DATE(YEAR(TODAY()),MONTH(TODAY()-30),20),"DD/MM/AA"))</f>
        <v>Receita classificada referente ao período de 21/12/2025 a 20/05/26</v>
      </c>
      <c r="B47" s="43"/>
      <c r="C47" s="43"/>
      <c r="D47" s="43"/>
      <c r="E47" s="43"/>
      <c r="F47" s="43"/>
      <c r="G47" s="43"/>
    </row>
    <row r="48" spans="1:11" x14ac:dyDescent="0.2">
      <c r="A48" s="70" t="s">
        <v>39</v>
      </c>
      <c r="B48" s="70"/>
      <c r="C48" s="70"/>
      <c r="D48" s="70"/>
      <c r="E48" s="70"/>
      <c r="F48" s="70"/>
      <c r="G48" s="70"/>
    </row>
    <row r="50" spans="1:3" ht="15.75" x14ac:dyDescent="0.25">
      <c r="A50" s="36" t="s">
        <v>55</v>
      </c>
      <c r="B50" s="33">
        <f>JUL!H69</f>
        <v>0</v>
      </c>
    </row>
    <row r="52" spans="1:3" ht="15.75" x14ac:dyDescent="0.25">
      <c r="A52" s="16" t="s">
        <v>59</v>
      </c>
      <c r="B52" s="37">
        <f>SET!F119</f>
        <v>0</v>
      </c>
    </row>
    <row r="54" spans="1:3" ht="15.75" x14ac:dyDescent="0.25">
      <c r="A54" s="16" t="s">
        <v>56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2026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2026-06-03T14:29:52Z</cp:lastPrinted>
  <dcterms:created xsi:type="dcterms:W3CDTF">2005-03-24T13:45:42Z</dcterms:created>
  <dcterms:modified xsi:type="dcterms:W3CDTF">2026-06-03T14:32:15Z</dcterms:modified>
</cp:coreProperties>
</file>