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C82F162B-0413-4CD8-99F2-0C433D9CCF6F}" xr6:coauthVersionLast="47" xr6:coauthVersionMax="47" xr10:uidLastSave="{00000000-0000-0000-0000-000000000000}"/>
  <bookViews>
    <workbookView xWindow="20370" yWindow="-765" windowWidth="20640" windowHeight="11040" tabRatio="845" activeTab="5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26" i="34" l="1"/>
  <c r="G26" i="33"/>
  <c r="G26" i="32"/>
  <c r="G41" i="14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E38" i="34"/>
  <c r="F38" i="34"/>
  <c r="G38" i="34"/>
  <c r="C41" i="33"/>
  <c r="D41" i="33"/>
  <c r="D43" i="33" s="1"/>
  <c r="D45" i="33" s="1"/>
  <c r="E41" i="33"/>
  <c r="F41" i="33"/>
  <c r="G41" i="33"/>
  <c r="B38" i="33"/>
  <c r="B43" i="33" s="1"/>
  <c r="B45" i="33" s="1"/>
  <c r="C38" i="33"/>
  <c r="E38" i="33"/>
  <c r="F38" i="33"/>
  <c r="G38" i="33"/>
  <c r="C41" i="32"/>
  <c r="D41" i="32"/>
  <c r="D43" i="32" s="1"/>
  <c r="D45" i="32" s="1"/>
  <c r="E41" i="32"/>
  <c r="F41" i="32"/>
  <c r="G41" i="32"/>
  <c r="B38" i="32"/>
  <c r="B43" i="32" s="1"/>
  <c r="B45" i="32" s="1"/>
  <c r="C38" i="32"/>
  <c r="E38" i="32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G45" i="34" l="1"/>
  <c r="E45" i="34"/>
  <c r="C43" i="34"/>
  <c r="C45" i="34" s="1"/>
  <c r="C43" i="33"/>
  <c r="C45" i="33" s="1"/>
  <c r="G45" i="33"/>
  <c r="E45" i="33"/>
  <c r="C43" i="32"/>
  <c r="C45" i="32" s="1"/>
  <c r="E45" i="32"/>
  <c r="E45" i="31"/>
  <c r="C43" i="31"/>
  <c r="C45" i="31" s="1"/>
  <c r="F45" i="30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<sst xmlns="http://schemas.openxmlformats.org/spreadsheetml/2006/main" count="1014" uniqueCount="92">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</sst>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46023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2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75" x14ac:dyDescent="0.2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75" x14ac:dyDescent="0.2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  <c r="K29" s="3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75" x14ac:dyDescent="0.2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75" x14ac:dyDescent="0.2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75" x14ac:dyDescent="0.25">
      <c r="A46" s="21" t="s">
        <v>38</v>
      </c>
    </row>
    <row r="47" spans="1:7" x14ac:dyDescent="0.2">
      <c r="A47" s="67" t="s">
        <v>80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49" spans="1:7" ht="53.25" customHeight="1" x14ac:dyDescent="0.2">
      <c r="A49" s="78"/>
      <c r="B49" s="78"/>
      <c r="C49" s="78"/>
      <c r="D49" s="78"/>
      <c r="E49" s="78"/>
      <c r="F49" s="78"/>
      <c r="G49" s="78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46054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2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75" x14ac:dyDescent="0.2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75" x14ac:dyDescent="0.2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75" x14ac:dyDescent="0.2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75" x14ac:dyDescent="0.2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75" x14ac:dyDescent="0.25">
      <c r="A46" s="21" t="s">
        <v>38</v>
      </c>
    </row>
    <row r="47" spans="1:7" x14ac:dyDescent="0.2">
      <c r="A47" s="67" t="s">
        <v>79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49" spans="1:7" ht="39" customHeight="1" x14ac:dyDescent="0.2">
      <c r="A49" s="78"/>
      <c r="B49" s="78"/>
      <c r="C49" s="78"/>
      <c r="D49" s="78"/>
      <c r="E49" s="78"/>
      <c r="F49" s="78"/>
      <c r="G49" s="78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46082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2364622.7588800001</v>
      </c>
      <c r="C17" s="66">
        <v>0</v>
      </c>
      <c r="D17" s="66">
        <v>0</v>
      </c>
      <c r="E17" s="66">
        <v>0</v>
      </c>
      <c r="F17" s="66">
        <v>83773.146640000006</v>
      </c>
      <c r="G17" s="66">
        <f t="shared" ref="G17:G23" si="0">B17-C17-D17-E17-F17</f>
        <v>2280849.6122400002</v>
      </c>
    </row>
    <row r="18" spans="1:12" x14ac:dyDescent="0.2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2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2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ht="15.75" x14ac:dyDescent="0.2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2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2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ht="15.75" x14ac:dyDescent="0.2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2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2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2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ht="15.75" x14ac:dyDescent="0.2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2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2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ht="15.75" x14ac:dyDescent="0.2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ht="15.75" x14ac:dyDescent="0.25">
      <c r="A46" s="21" t="s">
        <v>38</v>
      </c>
    </row>
    <row r="47" spans="1:7" x14ac:dyDescent="0.2">
      <c r="A47" s="67" t="s">
        <v>78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1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46113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2775736.5870499997</v>
      </c>
      <c r="C17" s="66">
        <v>0</v>
      </c>
      <c r="D17" s="66">
        <v>0</v>
      </c>
      <c r="E17" s="66">
        <v>0</v>
      </c>
      <c r="F17" s="66">
        <v>16604.90193</v>
      </c>
      <c r="G17" s="66">
        <f t="shared" ref="G17:G23" si="0">B17-C17-D17-E17-F17</f>
        <v>2759131.6851199996</v>
      </c>
    </row>
    <row r="18" spans="1:12" x14ac:dyDescent="0.2">
      <c r="A18" s="1" t="s">
        <v>24</v>
      </c>
      <c r="B18" s="11">
        <v>25603916.154559996</v>
      </c>
      <c r="C18" s="11">
        <v>0</v>
      </c>
      <c r="D18" s="11">
        <v>0</v>
      </c>
      <c r="E18" s="11">
        <v>0</v>
      </c>
      <c r="F18" s="11">
        <v>2749599.3709100001</v>
      </c>
      <c r="G18" s="11">
        <f t="shared" si="0"/>
        <v>22854316.783649996</v>
      </c>
    </row>
    <row r="19" spans="1:12" x14ac:dyDescent="0.2">
      <c r="A19" s="1" t="s">
        <v>23</v>
      </c>
      <c r="B19" s="11">
        <v>46762302.024999999</v>
      </c>
      <c r="C19" s="11">
        <v>0</v>
      </c>
      <c r="D19" s="11">
        <v>0</v>
      </c>
      <c r="E19" s="11">
        <v>0</v>
      </c>
      <c r="F19" s="11">
        <v>324885.23576999997</v>
      </c>
      <c r="G19" s="11">
        <f t="shared" si="0"/>
        <v>46437416.789229997</v>
      </c>
    </row>
    <row r="20" spans="1:12" x14ac:dyDescent="0.2">
      <c r="A20" s="1" t="s">
        <v>29</v>
      </c>
      <c r="B20" s="11">
        <v>1431037.9780100002</v>
      </c>
      <c r="C20" s="11">
        <v>0</v>
      </c>
      <c r="D20" s="11">
        <v>0</v>
      </c>
      <c r="E20" s="11">
        <v>0</v>
      </c>
      <c r="F20" s="11">
        <v>142.82965999999999</v>
      </c>
      <c r="G20" s="11">
        <f t="shared" si="0"/>
        <v>1430895.1483500001</v>
      </c>
    </row>
    <row r="21" spans="1:12" s="14" customFormat="1" ht="15.75" x14ac:dyDescent="0.25">
      <c r="A21" s="12" t="s">
        <v>26</v>
      </c>
      <c r="B21" s="13">
        <f>SUM(B17:B20)</f>
        <v>76572992.744619995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3091232.3382700002</v>
      </c>
      <c r="G21" s="13">
        <f>SUM(G17:G20)</f>
        <v>73481760.406349987</v>
      </c>
    </row>
    <row r="22" spans="1:12" x14ac:dyDescent="0.2">
      <c r="A22" s="1" t="s">
        <v>27</v>
      </c>
      <c r="B22" s="11">
        <v>7153549.4628299996</v>
      </c>
      <c r="C22" s="11">
        <v>0</v>
      </c>
      <c r="D22" s="11">
        <v>0</v>
      </c>
      <c r="E22" s="11">
        <v>0</v>
      </c>
      <c r="F22" s="11">
        <v>873037.74546000001</v>
      </c>
      <c r="G22" s="11">
        <f t="shared" si="0"/>
        <v>6280511.7173699997</v>
      </c>
    </row>
    <row r="23" spans="1:12" x14ac:dyDescent="0.2">
      <c r="A23" s="1" t="s">
        <v>28</v>
      </c>
      <c r="B23" s="11">
        <v>108504.77944</v>
      </c>
      <c r="C23" s="11">
        <v>0</v>
      </c>
      <c r="D23" s="11">
        <v>0</v>
      </c>
      <c r="E23" s="11">
        <v>0</v>
      </c>
      <c r="F23" s="11">
        <v>4305.4974000000002</v>
      </c>
      <c r="G23" s="11">
        <f t="shared" si="0"/>
        <v>104199.28203999999</v>
      </c>
    </row>
    <row r="24" spans="1:12" s="14" customFormat="1" ht="15.75" x14ac:dyDescent="0.25">
      <c r="A24" s="12" t="s">
        <v>26</v>
      </c>
      <c r="B24" s="13">
        <f>SUM(B22:B23)</f>
        <v>7262054.2422699993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877343.24286</v>
      </c>
      <c r="G24" s="13">
        <f t="shared" si="2"/>
        <v>6384710.9994099997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83835046.986889988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3968575.5811300003</v>
      </c>
      <c r="G26" s="17">
        <f t="shared" si="3"/>
        <v>79866471.40575999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620804.62915199995</v>
      </c>
      <c r="C34" s="11">
        <f>21.5%*$G17</f>
        <v>593213.31230079988</v>
      </c>
      <c r="D34" s="11"/>
      <c r="E34" s="11">
        <f>1.8%*$G17</f>
        <v>49664.370332159997</v>
      </c>
      <c r="F34" s="11">
        <f t="shared" ref="F34:G36" si="4">0.6%*$G17</f>
        <v>16554.790110719998</v>
      </c>
      <c r="G34" s="11">
        <f t="shared" si="4"/>
        <v>16554.790110719998</v>
      </c>
    </row>
    <row r="35" spans="1:7" x14ac:dyDescent="0.2">
      <c r="A35" s="1" t="s">
        <v>24</v>
      </c>
      <c r="B35" s="11">
        <f>22.5%*$G18</f>
        <v>5142221.2763212491</v>
      </c>
      <c r="C35" s="11">
        <f>21.5%*$G18</f>
        <v>4913678.1084847488</v>
      </c>
      <c r="D35" s="11"/>
      <c r="E35" s="11">
        <f>1.8%*$G18</f>
        <v>411377.70210569998</v>
      </c>
      <c r="F35" s="11">
        <f t="shared" si="4"/>
        <v>137125.90070189998</v>
      </c>
      <c r="G35" s="11">
        <f t="shared" si="4"/>
        <v>137125.90070189998</v>
      </c>
    </row>
    <row r="36" spans="1:7" x14ac:dyDescent="0.2">
      <c r="A36" s="1" t="s">
        <v>23</v>
      </c>
      <c r="B36" s="11">
        <f>22.5%*$G19</f>
        <v>10448418.77757675</v>
      </c>
      <c r="C36" s="11">
        <f>21.5%*$G19</f>
        <v>9984044.6096844487</v>
      </c>
      <c r="D36" s="11"/>
      <c r="E36" s="11">
        <f>1.8%*$G19</f>
        <v>835873.50220614008</v>
      </c>
      <c r="F36" s="11">
        <f t="shared" si="4"/>
        <v>278624.50073537999</v>
      </c>
      <c r="G36" s="11">
        <f t="shared" si="4"/>
        <v>278624.50073537999</v>
      </c>
    </row>
    <row r="37" spans="1:7" x14ac:dyDescent="0.2">
      <c r="A37" s="1" t="s">
        <v>29</v>
      </c>
      <c r="B37" s="11">
        <f>22.5%*$G20</f>
        <v>321951.40837875003</v>
      </c>
      <c r="C37" s="11">
        <f>21.5%*($G20)</f>
        <v>307642.45689525001</v>
      </c>
      <c r="D37" s="11"/>
      <c r="E37" s="11">
        <f>1.8%*($G20)</f>
        <v>25756.112670300005</v>
      </c>
      <c r="F37" s="11">
        <f>0.6%*($G20)</f>
        <v>8585.3708901000009</v>
      </c>
      <c r="G37" s="11">
        <f>0.6%*($G20)</f>
        <v>8585.3708901000009</v>
      </c>
    </row>
    <row r="38" spans="1:7" s="14" customFormat="1" ht="15.75" x14ac:dyDescent="0.25">
      <c r="A38" s="12" t="s">
        <v>26</v>
      </c>
      <c r="B38" s="13">
        <f>SUM(B34:B37)</f>
        <v>16533396.091428749</v>
      </c>
      <c r="C38" s="13">
        <f>SUM(C34:C37)</f>
        <v>15798578.487365248</v>
      </c>
      <c r="D38" s="13"/>
      <c r="E38" s="13">
        <f>SUM(E34:E37)</f>
        <v>1322671.6873143001</v>
      </c>
      <c r="F38" s="13">
        <f>SUM(F34:F37)</f>
        <v>440890.56243809999</v>
      </c>
      <c r="G38" s="13">
        <f>SUM(G34:G37)</f>
        <v>440890.56243809999</v>
      </c>
    </row>
    <row r="39" spans="1:7" x14ac:dyDescent="0.2">
      <c r="A39" s="1" t="s">
        <v>27</v>
      </c>
      <c r="B39" s="11">
        <f>22.5%*$G22</f>
        <v>1413115.1364082501</v>
      </c>
      <c r="C39" s="11">
        <f>21.5%*$G22</f>
        <v>1350310.01923455</v>
      </c>
      <c r="D39" s="11">
        <f>10%*$G22</f>
        <v>628051.171737</v>
      </c>
      <c r="E39" s="11">
        <f>1.8%*$G22</f>
        <v>113049.21091266001</v>
      </c>
      <c r="F39" s="11">
        <f>0.6%*$G22</f>
        <v>37683.070304219997</v>
      </c>
      <c r="G39" s="11">
        <f>0.6%*$G22</f>
        <v>37683.070304219997</v>
      </c>
    </row>
    <row r="40" spans="1:7" x14ac:dyDescent="0.2">
      <c r="A40" s="1" t="s">
        <v>28</v>
      </c>
      <c r="B40" s="11">
        <f>22.5%*$G23</f>
        <v>23444.838458999999</v>
      </c>
      <c r="C40" s="11">
        <f>21.5%*$G23</f>
        <v>22402.845638599996</v>
      </c>
      <c r="D40" s="11">
        <f>10%*$G23</f>
        <v>10419.928204</v>
      </c>
      <c r="E40" s="11">
        <f>1.8%*$G23</f>
        <v>1875.5870767200001</v>
      </c>
      <c r="F40" s="11">
        <f>0.6%*$G23</f>
        <v>625.19569223999997</v>
      </c>
      <c r="G40" s="11">
        <f>0.6%*$G23</f>
        <v>625.19569223999997</v>
      </c>
    </row>
    <row r="41" spans="1:7" s="14" customFormat="1" ht="15.75" x14ac:dyDescent="0.25">
      <c r="A41" s="12" t="s">
        <v>26</v>
      </c>
      <c r="B41" s="13">
        <f>22.5%*$G24</f>
        <v>1436559.9748672501</v>
      </c>
      <c r="C41" s="13">
        <f>SUM(C39:C40)</f>
        <v>1372712.8648731499</v>
      </c>
      <c r="D41" s="13">
        <f>SUM(D39:D40)</f>
        <v>638471.09994099999</v>
      </c>
      <c r="E41" s="13">
        <f>SUM(E39:E40)</f>
        <v>114924.79798938001</v>
      </c>
      <c r="F41" s="13">
        <f>SUM(F39:F40)</f>
        <v>38308.265996459995</v>
      </c>
      <c r="G41" s="13">
        <f>SUM(G39:G40)</f>
        <v>38308.265996459995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3593991.2132592001</v>
      </c>
      <c r="C43" s="11">
        <f>(C38+C41)*0.2</f>
        <v>3434258.2704476798</v>
      </c>
      <c r="D43" s="11">
        <f>(D38+D41)*0.2</f>
        <v>127694.2199882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14375964.8530368</v>
      </c>
      <c r="C45" s="17">
        <f t="shared" si="5"/>
        <v>13737033.081790719</v>
      </c>
      <c r="D45" s="17">
        <f t="shared" si="5"/>
        <v>510776.87995279999</v>
      </c>
      <c r="E45" s="17">
        <f t="shared" si="5"/>
        <v>1437596.4853036802</v>
      </c>
      <c r="F45" s="17">
        <f t="shared" si="5"/>
        <v>479198.82843455998</v>
      </c>
      <c r="G45" s="17">
        <f t="shared" si="5"/>
        <v>479198.82843455998</v>
      </c>
    </row>
    <row r="46" spans="1:7" ht="15.75" x14ac:dyDescent="0.25">
      <c r="A46" s="21" t="s">
        <v>38</v>
      </c>
    </row>
    <row r="47" spans="1:7" x14ac:dyDescent="0.2">
      <c r="A47" s="67" t="s">
        <v>77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46143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5415906.0274599995</v>
      </c>
      <c r="C17" s="66">
        <v>0</v>
      </c>
      <c r="D17" s="66">
        <v>0</v>
      </c>
      <c r="E17" s="66">
        <v>0</v>
      </c>
      <c r="F17" s="66">
        <v>23756.127919999999</v>
      </c>
      <c r="G17" s="66">
        <f t="shared" ref="G17:G23" si="0">B17-C17-D17-E17-F17</f>
        <v>5392149.8995399997</v>
      </c>
    </row>
    <row r="18" spans="1:12" x14ac:dyDescent="0.2">
      <c r="A18" s="1" t="s">
        <v>24</v>
      </c>
      <c r="B18" s="11">
        <v>44875506.234380007</v>
      </c>
      <c r="C18" s="11">
        <v>0</v>
      </c>
      <c r="D18" s="11">
        <v>0</v>
      </c>
      <c r="E18" s="11">
        <v>0</v>
      </c>
      <c r="F18" s="11">
        <v>4027295.23624</v>
      </c>
      <c r="G18" s="11">
        <f t="shared" si="0"/>
        <v>40848210.998140007</v>
      </c>
    </row>
    <row r="19" spans="1:12" x14ac:dyDescent="0.2">
      <c r="A19" s="1" t="s">
        <v>23</v>
      </c>
      <c r="B19" s="11">
        <v>41900761.284720004</v>
      </c>
      <c r="C19" s="11">
        <v>0</v>
      </c>
      <c r="D19" s="11">
        <v>0</v>
      </c>
      <c r="E19" s="11">
        <v>0</v>
      </c>
      <c r="F19" s="11">
        <v>624881.26260999986</v>
      </c>
      <c r="G19" s="11">
        <f t="shared" si="0"/>
        <v>41275880.02211</v>
      </c>
    </row>
    <row r="20" spans="1:12" x14ac:dyDescent="0.2">
      <c r="A20" s="1" t="s">
        <v>29</v>
      </c>
      <c r="B20" s="11">
        <v>1475168.4331000003</v>
      </c>
      <c r="C20" s="11">
        <v>0</v>
      </c>
      <c r="D20" s="11">
        <v>0</v>
      </c>
      <c r="E20" s="11">
        <v>0</v>
      </c>
      <c r="F20" s="11">
        <v>158.67213000000001</v>
      </c>
      <c r="G20" s="11">
        <f t="shared" si="0"/>
        <v>1475009.7609700002</v>
      </c>
    </row>
    <row r="21" spans="1:12" s="14" customFormat="1" ht="15.75" x14ac:dyDescent="0.25">
      <c r="A21" s="12" t="s">
        <v>26</v>
      </c>
      <c r="B21" s="13">
        <f>SUM(B17:B20)</f>
        <v>93667341.979660019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4676091.2988999998</v>
      </c>
      <c r="G21" s="13">
        <f>SUM(G17:G20)</f>
        <v>88991250.680759996</v>
      </c>
    </row>
    <row r="22" spans="1:12" x14ac:dyDescent="0.2">
      <c r="A22" s="1" t="s">
        <v>27</v>
      </c>
      <c r="B22" s="11">
        <v>8096064.2463199999</v>
      </c>
      <c r="C22" s="11">
        <v>0</v>
      </c>
      <c r="D22" s="11">
        <v>0</v>
      </c>
      <c r="E22" s="11">
        <v>0</v>
      </c>
      <c r="F22" s="11">
        <v>520991.32893999998</v>
      </c>
      <c r="G22" s="11">
        <f t="shared" si="0"/>
        <v>7575072.9173799995</v>
      </c>
    </row>
    <row r="23" spans="1:12" x14ac:dyDescent="0.2">
      <c r="A23" s="1" t="s">
        <v>28</v>
      </c>
      <c r="B23" s="11">
        <v>98046.857850000015</v>
      </c>
      <c r="C23" s="11">
        <v>0</v>
      </c>
      <c r="D23" s="11">
        <v>0</v>
      </c>
      <c r="E23" s="11">
        <v>0</v>
      </c>
      <c r="F23" s="11">
        <v>583.55780000000004</v>
      </c>
      <c r="G23" s="11">
        <f t="shared" si="0"/>
        <v>97463.30005000002</v>
      </c>
    </row>
    <row r="24" spans="1:12" s="14" customFormat="1" ht="15.75" x14ac:dyDescent="0.25">
      <c r="A24" s="12" t="s">
        <v>26</v>
      </c>
      <c r="B24" s="13">
        <f>SUM(B22:B23)</f>
        <v>8194111.1041700002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521574.88673999999</v>
      </c>
      <c r="G24" s="13">
        <f t="shared" si="2"/>
        <v>7672536.2174299993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101861453.08383001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5197666.1856399998</v>
      </c>
      <c r="G26" s="17">
        <f t="shared" si="3"/>
        <v>96663786.898189992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1213233.7273965001</v>
      </c>
      <c r="C34" s="11">
        <f>21.5%*$G17</f>
        <v>1159312.2284010998</v>
      </c>
      <c r="D34" s="11"/>
      <c r="E34" s="11">
        <f>1.8%*$G17</f>
        <v>97058.698191720003</v>
      </c>
      <c r="F34" s="11">
        <f t="shared" ref="F34:G36" si="4">0.6%*$G17</f>
        <v>32352.899397239999</v>
      </c>
      <c r="G34" s="11">
        <f t="shared" si="4"/>
        <v>32352.899397239999</v>
      </c>
    </row>
    <row r="35" spans="1:7" x14ac:dyDescent="0.2">
      <c r="A35" s="1" t="s">
        <v>24</v>
      </c>
      <c r="B35" s="11">
        <f>22.5%*$G18</f>
        <v>9190847.4745815024</v>
      </c>
      <c r="C35" s="11">
        <f>21.5%*$G18</f>
        <v>8782365.3646001015</v>
      </c>
      <c r="D35" s="11"/>
      <c r="E35" s="11">
        <f>1.8%*$G18</f>
        <v>735267.79796652019</v>
      </c>
      <c r="F35" s="11">
        <f t="shared" si="4"/>
        <v>245089.26598884005</v>
      </c>
      <c r="G35" s="11">
        <f t="shared" si="4"/>
        <v>245089.26598884005</v>
      </c>
    </row>
    <row r="36" spans="1:7" x14ac:dyDescent="0.2">
      <c r="A36" s="1" t="s">
        <v>23</v>
      </c>
      <c r="B36" s="11">
        <f>22.5%*$G19</f>
        <v>9287073.0049747508</v>
      </c>
      <c r="C36" s="11">
        <f>21.5%*$G19</f>
        <v>8874314.2047536504</v>
      </c>
      <c r="D36" s="11"/>
      <c r="E36" s="11">
        <f>1.8%*$G19</f>
        <v>742965.84039798006</v>
      </c>
      <c r="F36" s="11">
        <f t="shared" si="4"/>
        <v>247655.28013266</v>
      </c>
      <c r="G36" s="11">
        <f t="shared" si="4"/>
        <v>247655.28013266</v>
      </c>
    </row>
    <row r="37" spans="1:7" x14ac:dyDescent="0.2">
      <c r="A37" s="1" t="s">
        <v>29</v>
      </c>
      <c r="B37" s="11">
        <f>22.5%*$G20</f>
        <v>331877.19621825003</v>
      </c>
      <c r="C37" s="11">
        <f>21.5%*($G20)</f>
        <v>317127.09860855003</v>
      </c>
      <c r="D37" s="11"/>
      <c r="E37" s="11">
        <f>1.8%*($G20)</f>
        <v>26550.175697460007</v>
      </c>
      <c r="F37" s="11">
        <f>0.6%*($G20)</f>
        <v>8850.0585658200016</v>
      </c>
      <c r="G37" s="11">
        <f>0.6%*($G20)</f>
        <v>8850.0585658200016</v>
      </c>
    </row>
    <row r="38" spans="1:7" s="14" customFormat="1" ht="15.75" x14ac:dyDescent="0.25">
      <c r="A38" s="12" t="s">
        <v>26</v>
      </c>
      <c r="B38" s="13">
        <f>SUM(B34:B37)</f>
        <v>20023031.403170999</v>
      </c>
      <c r="C38" s="13">
        <f>SUM(C34:C37)</f>
        <v>19133118.896363404</v>
      </c>
      <c r="D38" s="13"/>
      <c r="E38" s="13">
        <f>SUM(E34:E37)</f>
        <v>1601842.5122536803</v>
      </c>
      <c r="F38" s="13">
        <f>SUM(F34:F37)</f>
        <v>533947.50408455997</v>
      </c>
      <c r="G38" s="13">
        <f>SUM(G34:G37)</f>
        <v>533947.50408455997</v>
      </c>
    </row>
    <row r="39" spans="1:7" x14ac:dyDescent="0.2">
      <c r="A39" s="1" t="s">
        <v>27</v>
      </c>
      <c r="B39" s="11">
        <f>22.5%*$G22</f>
        <v>1704391.4064104999</v>
      </c>
      <c r="C39" s="11">
        <f>21.5%*$G22</f>
        <v>1628640.6772367</v>
      </c>
      <c r="D39" s="11">
        <f>10%*$G22</f>
        <v>757507.291738</v>
      </c>
      <c r="E39" s="11">
        <f>1.8%*$G22</f>
        <v>136351.31251284</v>
      </c>
      <c r="F39" s="11">
        <f>0.6%*$G22</f>
        <v>45450.437504279995</v>
      </c>
      <c r="G39" s="11">
        <f>0.6%*$G22</f>
        <v>45450.437504279995</v>
      </c>
    </row>
    <row r="40" spans="1:7" x14ac:dyDescent="0.2">
      <c r="A40" s="1" t="s">
        <v>28</v>
      </c>
      <c r="B40" s="11">
        <f>22.5%*$G23</f>
        <v>21929.242511250006</v>
      </c>
      <c r="C40" s="11">
        <f>21.5%*$G23</f>
        <v>20954.609510750004</v>
      </c>
      <c r="D40" s="11">
        <f>10%*$G23</f>
        <v>9746.3300050000016</v>
      </c>
      <c r="E40" s="11">
        <f>1.8%*$G23</f>
        <v>1754.3394009000006</v>
      </c>
      <c r="F40" s="11">
        <f>0.6%*$G23</f>
        <v>584.77980030000015</v>
      </c>
      <c r="G40" s="11">
        <f>0.6%*$G23</f>
        <v>584.77980030000015</v>
      </c>
    </row>
    <row r="41" spans="1:7" s="14" customFormat="1" ht="15.75" x14ac:dyDescent="0.25">
      <c r="A41" s="12" t="s">
        <v>26</v>
      </c>
      <c r="B41" s="13">
        <f>22.5%*$G24</f>
        <v>1726320.6489217498</v>
      </c>
      <c r="C41" s="13">
        <f>SUM(C39:C40)</f>
        <v>1649595.28674745</v>
      </c>
      <c r="D41" s="13">
        <f>SUM(D39:D40)</f>
        <v>767253.621743</v>
      </c>
      <c r="E41" s="13">
        <f>SUM(E39:E40)</f>
        <v>138105.65191374</v>
      </c>
      <c r="F41" s="13">
        <f>SUM(F39:F40)</f>
        <v>46035.217304579994</v>
      </c>
      <c r="G41" s="13">
        <f>SUM(G39:G40)</f>
        <v>46035.217304579994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4349870.4104185505</v>
      </c>
      <c r="C43" s="11">
        <f>(C38+C41)*0.2</f>
        <v>4156542.8366221711</v>
      </c>
      <c r="D43" s="11">
        <f>(D38+D41)*0.2</f>
        <v>153450.72434859999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17399481.641674198</v>
      </c>
      <c r="C45" s="17">
        <f t="shared" si="5"/>
        <v>16626171.346488684</v>
      </c>
      <c r="D45" s="17">
        <f t="shared" si="5"/>
        <v>613802.89739439997</v>
      </c>
      <c r="E45" s="17">
        <f t="shared" si="5"/>
        <v>1739948.1641674202</v>
      </c>
      <c r="F45" s="17">
        <f t="shared" si="5"/>
        <v>579982.72138914</v>
      </c>
      <c r="G45" s="17">
        <f t="shared" si="5"/>
        <v>579982.72138914</v>
      </c>
    </row>
    <row r="46" spans="1:7" ht="15.75" x14ac:dyDescent="0.25">
      <c r="A46" s="21" t="s">
        <v>38</v>
      </c>
    </row>
    <row r="47" spans="1:7" x14ac:dyDescent="0.2">
      <c r="A47" s="67" t="s">
        <v>76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46174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29322667.008820001</v>
      </c>
      <c r="C17" s="66">
        <v>0</v>
      </c>
      <c r="D17" s="66">
        <v>0</v>
      </c>
      <c r="E17" s="66">
        <v>0</v>
      </c>
      <c r="F17" s="66">
        <v>48432.943780000001</v>
      </c>
      <c r="G17" s="66">
        <f t="shared" ref="G17:G23" si="0">B17-C17-D17-E17-F17</f>
        <v>29274234.06504</v>
      </c>
    </row>
    <row r="18" spans="1:12" x14ac:dyDescent="0.2">
      <c r="A18" s="1" t="s">
        <v>24</v>
      </c>
      <c r="B18" s="11">
        <v>21735050.140480001</v>
      </c>
      <c r="C18" s="11">
        <v>0</v>
      </c>
      <c r="D18" s="11">
        <v>0</v>
      </c>
      <c r="E18" s="11">
        <v>0</v>
      </c>
      <c r="F18" s="11">
        <v>4559761.2270299997</v>
      </c>
      <c r="G18" s="11">
        <f t="shared" si="0"/>
        <v>17175288.913450003</v>
      </c>
    </row>
    <row r="19" spans="1:12" x14ac:dyDescent="0.2">
      <c r="A19" s="1" t="s">
        <v>23</v>
      </c>
      <c r="B19" s="11">
        <v>59532477.931249999</v>
      </c>
      <c r="C19" s="11">
        <v>0</v>
      </c>
      <c r="D19" s="11">
        <v>0</v>
      </c>
      <c r="E19" s="11">
        <v>0</v>
      </c>
      <c r="F19" s="11">
        <v>16096961.316579999</v>
      </c>
      <c r="G19" s="11">
        <f t="shared" si="0"/>
        <v>43435516.614670001</v>
      </c>
    </row>
    <row r="20" spans="1:12" x14ac:dyDescent="0.2">
      <c r="A20" s="1" t="s">
        <v>29</v>
      </c>
      <c r="B20" s="11">
        <v>1713029.0600099999</v>
      </c>
      <c r="C20" s="11">
        <v>0</v>
      </c>
      <c r="D20" s="11">
        <v>0</v>
      </c>
      <c r="E20" s="11">
        <v>0</v>
      </c>
      <c r="F20" s="11">
        <v>220.65004000000002</v>
      </c>
      <c r="G20" s="11">
        <f t="shared" si="0"/>
        <v>1712808.4099699999</v>
      </c>
    </row>
    <row r="21" spans="1:12" s="14" customFormat="1" ht="15.75" x14ac:dyDescent="0.25">
      <c r="A21" s="12" t="s">
        <v>26</v>
      </c>
      <c r="B21" s="13">
        <f>SUM(B17:B20)</f>
        <v>112303224.14056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20705376.137430001</v>
      </c>
      <c r="G21" s="13">
        <f>SUM(G17:G20)</f>
        <v>91597848.003130004</v>
      </c>
    </row>
    <row r="22" spans="1:12" x14ac:dyDescent="0.2">
      <c r="A22" s="1" t="s">
        <v>27</v>
      </c>
      <c r="B22" s="11">
        <v>10227935.67358</v>
      </c>
      <c r="C22" s="11">
        <v>0</v>
      </c>
      <c r="D22" s="11">
        <v>0</v>
      </c>
      <c r="E22" s="11">
        <v>0</v>
      </c>
      <c r="F22" s="11">
        <v>114868.83934000001</v>
      </c>
      <c r="G22" s="11">
        <f t="shared" si="0"/>
        <v>10113066.834240001</v>
      </c>
    </row>
    <row r="23" spans="1:12" x14ac:dyDescent="0.2">
      <c r="A23" s="1" t="s">
        <v>28</v>
      </c>
      <c r="B23" s="11">
        <v>133216.72532999999</v>
      </c>
      <c r="C23" s="11">
        <v>0</v>
      </c>
      <c r="D23" s="11">
        <v>0</v>
      </c>
      <c r="E23" s="11">
        <v>0</v>
      </c>
      <c r="F23" s="11">
        <v>0.43117</v>
      </c>
      <c r="G23" s="11">
        <f t="shared" si="0"/>
        <v>133216.29415999999</v>
      </c>
    </row>
    <row r="24" spans="1:12" s="14" customFormat="1" ht="15.75" x14ac:dyDescent="0.25">
      <c r="A24" s="12" t="s">
        <v>26</v>
      </c>
      <c r="B24" s="13">
        <f>SUM(B22:B23)</f>
        <v>10361152.398910001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114869.27051</v>
      </c>
      <c r="G24" s="13">
        <f t="shared" si="2"/>
        <v>10246283.1284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122664376.53947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20820245.40794</v>
      </c>
      <c r="G26" s="17">
        <f t="shared" si="3"/>
        <v>101844131.13153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6586702.6646340005</v>
      </c>
      <c r="C34" s="11">
        <f>21.5%*$G17</f>
        <v>6293960.3239835994</v>
      </c>
      <c r="D34" s="11"/>
      <c r="E34" s="11">
        <f>1.8%*$G17</f>
        <v>526936.21317072003</v>
      </c>
      <c r="F34" s="11">
        <f t="shared" ref="F34:G36" si="4">0.6%*$G17</f>
        <v>175645.40439024</v>
      </c>
      <c r="G34" s="11">
        <f t="shared" si="4"/>
        <v>175645.40439024</v>
      </c>
    </row>
    <row r="35" spans="1:7" x14ac:dyDescent="0.2">
      <c r="A35" s="1" t="s">
        <v>24</v>
      </c>
      <c r="B35" s="11">
        <f>22.5%*$G18</f>
        <v>3864440.0055262507</v>
      </c>
      <c r="C35" s="11">
        <f>21.5%*$G18</f>
        <v>3692687.1163917505</v>
      </c>
      <c r="D35" s="11"/>
      <c r="E35" s="11">
        <f>1.8%*$G18</f>
        <v>309155.20044210006</v>
      </c>
      <c r="F35" s="11">
        <f t="shared" si="4"/>
        <v>103051.73348070002</v>
      </c>
      <c r="G35" s="11">
        <f t="shared" si="4"/>
        <v>103051.73348070002</v>
      </c>
    </row>
    <row r="36" spans="1:7" x14ac:dyDescent="0.2">
      <c r="A36" s="1" t="s">
        <v>23</v>
      </c>
      <c r="B36" s="11">
        <f>22.5%*$G19</f>
        <v>9772991.23830075</v>
      </c>
      <c r="C36" s="11">
        <f>21.5%*$G19</f>
        <v>9338636.0721540507</v>
      </c>
      <c r="D36" s="11"/>
      <c r="E36" s="11">
        <f>1.8%*$G19</f>
        <v>781839.29906406009</v>
      </c>
      <c r="F36" s="11">
        <f t="shared" si="4"/>
        <v>260613.09968802001</v>
      </c>
      <c r="G36" s="11">
        <f t="shared" si="4"/>
        <v>260613.09968802001</v>
      </c>
    </row>
    <row r="37" spans="1:7" x14ac:dyDescent="0.2">
      <c r="A37" s="1" t="s">
        <v>29</v>
      </c>
      <c r="B37" s="11">
        <f>22.5%*$G20</f>
        <v>385381.89224324998</v>
      </c>
      <c r="C37" s="11">
        <f>21.5%*($G20)</f>
        <v>368253.80814355001</v>
      </c>
      <c r="D37" s="11"/>
      <c r="E37" s="11">
        <f>1.8%*($G20)</f>
        <v>30830.551379460001</v>
      </c>
      <c r="F37" s="11">
        <f>0.6%*($G20)</f>
        <v>10276.85045982</v>
      </c>
      <c r="G37" s="11">
        <f>0.6%*($G20)</f>
        <v>10276.85045982</v>
      </c>
    </row>
    <row r="38" spans="1:7" s="14" customFormat="1" ht="15.75" x14ac:dyDescent="0.25">
      <c r="A38" s="12" t="s">
        <v>26</v>
      </c>
      <c r="B38" s="13">
        <f>SUM(B34:B37)</f>
        <v>20609515.800704252</v>
      </c>
      <c r="C38" s="13">
        <f>SUM(C34:C37)</f>
        <v>19693537.320672952</v>
      </c>
      <c r="D38" s="13"/>
      <c r="E38" s="13">
        <f>SUM(E34:E37)</f>
        <v>1648761.2640563401</v>
      </c>
      <c r="F38" s="13">
        <f>SUM(F34:F37)</f>
        <v>549587.08801877999</v>
      </c>
      <c r="G38" s="13">
        <f>SUM(G34:G37)</f>
        <v>549587.08801877999</v>
      </c>
    </row>
    <row r="39" spans="1:7" x14ac:dyDescent="0.2">
      <c r="A39" s="1" t="s">
        <v>27</v>
      </c>
      <c r="B39" s="11">
        <f>22.5%*$G22</f>
        <v>2275440.0377040002</v>
      </c>
      <c r="C39" s="11">
        <f>21.5%*$G22</f>
        <v>2174309.3693615999</v>
      </c>
      <c r="D39" s="11">
        <f>10%*$G22</f>
        <v>1011306.6834240002</v>
      </c>
      <c r="E39" s="11">
        <f>1.8%*$G22</f>
        <v>182035.20301632004</v>
      </c>
      <c r="F39" s="11">
        <f>0.6%*$G22</f>
        <v>60678.401005440006</v>
      </c>
      <c r="G39" s="11">
        <f>0.6%*$G22</f>
        <v>60678.401005440006</v>
      </c>
    </row>
    <row r="40" spans="1:7" x14ac:dyDescent="0.2">
      <c r="A40" s="1" t="s">
        <v>28</v>
      </c>
      <c r="B40" s="11">
        <f>22.5%*$G23</f>
        <v>29973.666185999999</v>
      </c>
      <c r="C40" s="11">
        <f>21.5%*$G23</f>
        <v>28641.503244399999</v>
      </c>
      <c r="D40" s="11">
        <f>10%*$G23</f>
        <v>13321.629416</v>
      </c>
      <c r="E40" s="11">
        <f>1.8%*$G23</f>
        <v>2397.8932948800002</v>
      </c>
      <c r="F40" s="11">
        <f>0.6%*$G23</f>
        <v>799.29776495999999</v>
      </c>
      <c r="G40" s="11">
        <f>0.6%*$G23</f>
        <v>799.29776495999999</v>
      </c>
    </row>
    <row r="41" spans="1:7" s="14" customFormat="1" ht="15.75" x14ac:dyDescent="0.25">
      <c r="A41" s="12" t="s">
        <v>26</v>
      </c>
      <c r="B41" s="13">
        <f>22.5%*$G24</f>
        <v>2305413.70389</v>
      </c>
      <c r="C41" s="13">
        <f>SUM(C39:C40)</f>
        <v>2202950.8726059999</v>
      </c>
      <c r="D41" s="13">
        <f>SUM(D39:D40)</f>
        <v>1024628.3128400001</v>
      </c>
      <c r="E41" s="13">
        <f>SUM(E39:E40)</f>
        <v>184433.09631120003</v>
      </c>
      <c r="F41" s="13">
        <f>SUM(F39:F40)</f>
        <v>61477.698770400006</v>
      </c>
      <c r="G41" s="13">
        <f>SUM(G39:G40)</f>
        <v>61477.698770400006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4582985.9009188507</v>
      </c>
      <c r="C43" s="11">
        <f>(C38+C41)*0.2</f>
        <v>4379297.6386557911</v>
      </c>
      <c r="D43" s="11">
        <f>(D38+D41)*0.2</f>
        <v>204925.66256800003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18331943.603675403</v>
      </c>
      <c r="C45" s="17">
        <f t="shared" si="5"/>
        <v>17517190.554623164</v>
      </c>
      <c r="D45" s="17">
        <f t="shared" si="5"/>
        <v>819702.65027200012</v>
      </c>
      <c r="E45" s="17">
        <f t="shared" si="5"/>
        <v>1833194.36036754</v>
      </c>
      <c r="F45" s="17">
        <f t="shared" si="5"/>
        <v>611064.78678918001</v>
      </c>
      <c r="G45" s="17">
        <f t="shared" si="5"/>
        <v>611064.78678918001</v>
      </c>
    </row>
    <row r="46" spans="1:7" ht="15.75" x14ac:dyDescent="0.25">
      <c r="A46" s="21" t="s">
        <v>38</v>
      </c>
    </row>
    <row r="47" spans="1:7" x14ac:dyDescent="0.2">
      <c r="A47" s="67" t="s">
        <v>75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8.570312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46204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73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68" t="s">
        <v>5</v>
      </c>
      <c r="B56" s="72" t="s">
        <v>6</v>
      </c>
      <c r="C56" s="74"/>
      <c r="D56" s="74"/>
      <c r="E56" s="74"/>
      <c r="F56" s="74"/>
      <c r="G56" s="74"/>
      <c r="H56" s="74"/>
    </row>
    <row r="57" spans="1:8" ht="15.75" x14ac:dyDescent="0.25">
      <c r="A57" s="68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68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7" t="s">
        <v>39</v>
      </c>
      <c r="B72" s="67"/>
      <c r="C72" s="67"/>
      <c r="D72" s="67"/>
      <c r="E72" s="67"/>
      <c r="F72" s="67"/>
      <c r="G72" s="67"/>
      <c r="H72" s="48"/>
    </row>
    <row r="73" spans="1:9" x14ac:dyDescent="0.2">
      <c r="A73" s="67" t="s">
        <v>46</v>
      </c>
      <c r="B73" s="67"/>
      <c r="C73" s="67"/>
      <c r="D73" s="67"/>
      <c r="E73" s="67"/>
      <c r="F73" s="67"/>
      <c r="G73" s="67"/>
      <c r="H73" s="29"/>
    </row>
    <row r="74" spans="1:9" x14ac:dyDescent="0.2">
      <c r="A74" s="1" t="s">
        <v>74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46235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72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46266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65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3" spans="1:7" ht="15.75" x14ac:dyDescent="0.25">
      <c r="A53" s="77" t="s">
        <v>57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83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68" t="s">
        <v>5</v>
      </c>
      <c r="B57" s="69" t="s">
        <v>6</v>
      </c>
      <c r="C57" s="70"/>
      <c r="D57" s="70"/>
      <c r="E57" s="70"/>
      <c r="F57" s="70"/>
      <c r="G57" s="70"/>
    </row>
    <row r="58" spans="1:7" ht="15.75" x14ac:dyDescent="0.25">
      <c r="A58" s="68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68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68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60</v>
      </c>
      <c r="G72" s="38"/>
    </row>
    <row r="73" spans="1:8" x14ac:dyDescent="0.2">
      <c r="A73" s="91" t="s">
        <v>84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57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2" t="s">
        <v>6</v>
      </c>
      <c r="C82" s="74"/>
      <c r="D82" s="74"/>
      <c r="E82" s="74"/>
      <c r="F82" s="74"/>
      <c r="G82" s="74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60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57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68" t="s">
        <v>5</v>
      </c>
      <c r="B105" s="72" t="s">
        <v>6</v>
      </c>
      <c r="C105" s="74"/>
      <c r="D105" s="74"/>
      <c r="E105" s="74"/>
      <c r="F105" s="74"/>
      <c r="G105" s="61"/>
      <c r="H105" s="23"/>
    </row>
    <row r="106" spans="1:8" ht="47.25" customHeight="1" x14ac:dyDescent="0.25">
      <c r="A106" s="68"/>
      <c r="B106" s="85" t="s">
        <v>86</v>
      </c>
      <c r="C106" s="85" t="s">
        <v>68</v>
      </c>
      <c r="D106" s="85" t="s">
        <v>87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68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7" t="s">
        <v>39</v>
      </c>
      <c r="B122" s="67"/>
      <c r="C122" s="67"/>
      <c r="D122" s="67"/>
      <c r="E122" s="67"/>
      <c r="F122" s="67"/>
      <c r="G122" s="67"/>
      <c r="H122" s="23"/>
    </row>
    <row r="123" spans="1:8" x14ac:dyDescent="0.2">
      <c r="A123" s="67" t="s">
        <v>46</v>
      </c>
      <c r="B123" s="67"/>
      <c r="C123" s="67"/>
      <c r="D123" s="67"/>
      <c r="E123" s="67"/>
      <c r="F123" s="67"/>
      <c r="G123" s="67"/>
      <c r="H123" s="29"/>
    </row>
    <row r="124" spans="1:8" x14ac:dyDescent="0.2">
      <c r="A124" s="1" t="s">
        <v>71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46296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92"/>
      <c r="F29" s="92"/>
      <c r="G29" s="92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64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46327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63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570312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5">
        <v>46357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7" t="s">
        <v>61</v>
      </c>
      <c r="B47" s="67"/>
      <c r="C47" s="67"/>
      <c r="D47" s="67"/>
      <c r="E47" s="67"/>
      <c r="F47" s="67"/>
      <c r="G47" s="67"/>
    </row>
    <row r="48" spans="1:7" x14ac:dyDescent="0.2">
      <c r="A48" s="67" t="s">
        <v>39</v>
      </c>
      <c r="B48" s="67"/>
      <c r="C48" s="67"/>
      <c r="D48" s="67"/>
      <c r="E48" s="67"/>
      <c r="F48" s="67"/>
      <c r="G48" s="67"/>
    </row>
    <row r="49" spans="1:8" ht="16.5" customHeight="1" x14ac:dyDescent="0.2">
      <c r="A49" s="78"/>
      <c r="B49" s="78"/>
      <c r="C49" s="78"/>
      <c r="D49" s="78"/>
      <c r="E49" s="78"/>
      <c r="F49" s="78"/>
      <c r="G49" s="78"/>
    </row>
    <row r="50" spans="1:8" ht="15" customHeight="1" x14ac:dyDescent="0.2">
      <c r="A50" s="78"/>
      <c r="B50" s="78"/>
      <c r="C50" s="78"/>
      <c r="D50" s="78"/>
      <c r="E50" s="78"/>
      <c r="F50" s="78"/>
      <c r="G50" s="78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68" t="s">
        <v>5</v>
      </c>
      <c r="B56" s="72" t="s">
        <v>6</v>
      </c>
      <c r="C56" s="74"/>
      <c r="D56" s="74"/>
      <c r="E56" s="74"/>
      <c r="F56" s="74"/>
      <c r="G56" s="74"/>
      <c r="H56" s="45"/>
    </row>
    <row r="57" spans="1:8" ht="15.75" x14ac:dyDescent="0.25">
      <c r="A57" s="68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68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7" t="s">
        <v>39</v>
      </c>
      <c r="B73" s="67"/>
      <c r="C73" s="67"/>
      <c r="D73" s="67"/>
      <c r="E73" s="67"/>
      <c r="F73" s="67"/>
      <c r="G73" s="67"/>
      <c r="H73" s="23"/>
      <c r="I73" s="30"/>
    </row>
    <row r="74" spans="1:9" x14ac:dyDescent="0.2">
      <c r="A74" s="67" t="s">
        <v>46</v>
      </c>
      <c r="B74" s="67"/>
      <c r="C74" s="67"/>
      <c r="D74" s="67"/>
      <c r="E74" s="67"/>
      <c r="F74" s="67"/>
      <c r="G74" s="67"/>
      <c r="H74" s="29"/>
      <c r="I74" s="30"/>
    </row>
    <row r="75" spans="1:9" x14ac:dyDescent="0.2">
      <c r="A75" s="1" t="s">
        <v>62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B52" sqref="B52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76" t="s">
        <v>58</v>
      </c>
      <c r="B3" s="76"/>
      <c r="C3" s="76"/>
      <c r="D3" s="76"/>
      <c r="E3" s="76"/>
      <c r="F3" s="76"/>
      <c r="G3" s="76"/>
    </row>
    <row r="4" spans="1:7" ht="15.75" x14ac:dyDescent="0.25">
      <c r="A4" s="76" t="s">
        <v>0</v>
      </c>
      <c r="B4" s="76"/>
      <c r="C4" s="76"/>
      <c r="D4" s="76"/>
      <c r="E4" s="76"/>
      <c r="F4" s="76"/>
      <c r="G4" s="76"/>
    </row>
    <row r="5" spans="1:7" ht="15.75" x14ac:dyDescent="0.25">
      <c r="A5" s="76" t="s">
        <v>91</v>
      </c>
      <c r="B5" s="76"/>
      <c r="C5" s="76"/>
      <c r="D5" s="76"/>
      <c r="E5" s="76"/>
      <c r="F5" s="76"/>
      <c r="G5" s="76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2026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8" t="s">
        <v>5</v>
      </c>
      <c r="B12" s="69" t="s">
        <v>6</v>
      </c>
      <c r="C12" s="70"/>
      <c r="D12" s="70"/>
      <c r="E12" s="70"/>
      <c r="F12" s="70"/>
      <c r="G12" s="70"/>
    </row>
    <row r="13" spans="1:7" s="6" customFormat="1" ht="15.75" x14ac:dyDescent="0.25">
      <c r="A13" s="68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8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8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46607206.018069997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231826.43223999999</v>
      </c>
      <c r="G17" s="11">
        <f>JAN!G17+FEV!G17+MAR!G17+ABR!G17+MAI!G17+JUN!G17+JUL!G17+AGO!G17+SET!G17+OUT!G17+NOV!G17+DEZ!G17</f>
        <v>46375379.585830003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196815968.25424001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26845268.320490003</v>
      </c>
      <c r="G18" s="11">
        <f>JAN!G18+FEV!G18+MAR!G18+ABR!G18+MAI!G18+JUN!G18+JUL!G18+AGO!G18+SET!G18+OUT!G18+NOV!G18+DEZ!G18</f>
        <v>169970325.31608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295003080.90810001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18886974.237209998</v>
      </c>
      <c r="G19" s="11">
        <f>JAN!G19+FEV!G19+MAR!G19+ABR!G19+MAI!G19+JUN!G19+JUL!G19+AGO!G19+SET!G19+OUT!G19+NOV!G19+DEZ!G19</f>
        <v>276116106.67088997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8985649.42777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11298.401200000002</v>
      </c>
      <c r="G20" s="11">
        <f>JAN!G20+FEV!G20+MAR!G20+ABR!G20+MAI!G20+JUN!G20+JUL!G20+AGO!G20+SET!G20+OUT!G20+NOV!G20+DEZ!G20</f>
        <v>8974351.0265700016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547411904.60818005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45975367.391139999</v>
      </c>
      <c r="G21" s="13">
        <f>JAN!G21+FEV!G21+MAR!G21+ABR!G21+MAI!G21+JUN!G21+JUL!G21+AGO!G21+SET!G21+OUT!G21+NOV!G21+DEZ!G21</f>
        <v>501436162.59936994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47482079.278629996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2271084.2648</v>
      </c>
      <c r="G22" s="11">
        <f>JAN!G22+FEV!G22+MAR!G22+ABR!G22+MAI!G22+JUN!G22+JUL!G22+AGO!G22+SET!G22+OUT!G22+NOV!G22+DEZ!G22</f>
        <v>45210995.013830006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674916.9132999999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5576.8021200000003</v>
      </c>
      <c r="G23" s="11">
        <f>JAN!G23+FEV!G23+MAR!G23+ABR!G23+MAI!G23+JUN!G23+JUL!G23+AGO!G23+SET!G23+OUT!G23+NOV!G23+DEZ!G23</f>
        <v>669340.11118000001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48156996.191929996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2276661.0669200001</v>
      </c>
      <c r="G24" s="13">
        <f>JAN!G24+FEV!G24+MAR!G24+ABR!G24+MAI!G24+JUN!G24+JUL!G24+AGO!G24+SET!G24+OUT!G24+NOV!G24+DEZ!G24</f>
        <v>45880335.125009999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595568900.8001101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48252028.458059996</v>
      </c>
      <c r="G26" s="17">
        <f>JAN!G26+FEV!G26+MAR!G26+ABR!G26+MAI!G26+JUN!G26+JUL!G26+AGO!G26+SET!G26+OUT!G26+NOV!G26+DEZ!G26</f>
        <v>547316497.72438002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68" t="s">
        <v>5</v>
      </c>
      <c r="B29" s="69" t="s">
        <v>6</v>
      </c>
      <c r="C29" s="70"/>
      <c r="D29" s="70"/>
      <c r="E29" s="71"/>
      <c r="F29" s="71"/>
      <c r="G29" s="71"/>
      <c r="I29" s="43"/>
      <c r="J29" s="6"/>
      <c r="K29" s="6"/>
    </row>
    <row r="30" spans="1:12" ht="15.75" x14ac:dyDescent="0.25">
      <c r="A30" s="68"/>
      <c r="B30" s="7" t="s">
        <v>30</v>
      </c>
      <c r="C30" s="72" t="s">
        <v>1</v>
      </c>
      <c r="D30" s="73"/>
      <c r="E30" s="74" t="s">
        <v>31</v>
      </c>
      <c r="F30" s="74"/>
      <c r="G30" s="74"/>
      <c r="J30" s="6"/>
      <c r="K30" s="6"/>
    </row>
    <row r="31" spans="1:12" ht="15.75" x14ac:dyDescent="0.25">
      <c r="A31" s="68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68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10434460.406811751</v>
      </c>
      <c r="C34" s="11">
        <f>JAN!C34+FEV!C34+MAR!C34+ABR!C34+MAI!C34+JUN!C34+JUL!C34+AGO!C34+SET!C34+OUT!C34+NOV!C34+DEZ!C34</f>
        <v>9970706.6109534502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834756.83254494006</v>
      </c>
      <c r="F34" s="11">
        <f>JAN!F34+FEV!F34+MAR!F34+ABR!F34+MAI!F34+JUN!F34+JUL!F34+AGO!F34+SET!F34+OUT!F34+NOV!F34+DEZ!F34</f>
        <v>278252.27751498</v>
      </c>
      <c r="G34" s="11">
        <f>JAN!G34+FEV!G34+MAR!G34+ABR!G34+MAI!G34+JUN!G34+JUL!G34+AGO!G34+SET!G34+OUT!G34+NOV!G34+DEZ!G34</f>
        <v>278252.27751498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38243323.196118005</v>
      </c>
      <c r="C35" s="11">
        <f>JAN!C35+FEV!C35+MAR!C35+ABR!C35+MAI!C35+JUN!C35+JUL!C35+AGO!C35+SET!C35+OUT!C35+NOV!C35+DEZ!C35</f>
        <v>36543619.9429572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3059465.8556894404</v>
      </c>
      <c r="F35" s="11">
        <f>JAN!F35+FEV!F35+MAR!F35+ABR!F35+MAI!F35+JUN!F35+JUL!F35+AGO!F35+SET!F35+OUT!F35+NOV!F35+DEZ!F35</f>
        <v>1019821.9518964801</v>
      </c>
      <c r="G35" s="11">
        <f>JAN!G35+FEV!G35+MAR!G35+ABR!G35+MAI!G35+JUN!G35+JUL!G35+AGO!G35+SET!G35+OUT!G35+NOV!G35+DEZ!G35</f>
        <v>1019821.9518964801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62126124.000950254</v>
      </c>
      <c r="C36" s="11">
        <f>JAN!C36+FEV!C36+MAR!C36+ABR!C36+MAI!C36+JUN!C36+JUL!C36+AGO!C36+SET!C36+OUT!C36+NOV!C36+DEZ!C36</f>
        <v>59364962.934241347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4970089.920076021</v>
      </c>
      <c r="F36" s="11">
        <f>JAN!F36+FEV!F36+MAR!F36+ABR!F36+MAI!F36+JUN!F36+JUL!F36+AGO!F36+SET!F36+OUT!F36+NOV!F36+DEZ!F36</f>
        <v>1656696.6400253398</v>
      </c>
      <c r="G36" s="11">
        <f>JAN!G36+FEV!G36+MAR!G36+ABR!G36+MAI!G36+JUN!G36+JUL!G36+AGO!G36+SET!G36+OUT!G36+NOV!G36+DEZ!G36</f>
        <v>1656696.6400253398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2019228.9809782503</v>
      </c>
      <c r="C37" s="11">
        <f>JAN!C37+FEV!C37+MAR!C37+ABR!C37+MAI!C37+JUN!C37+JUL!C37+AGO!C37+SET!C37+OUT!C37+NOV!C37+DEZ!C37</f>
        <v>1929485.4707125505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161538.31847826001</v>
      </c>
      <c r="F37" s="11">
        <f>JAN!F37+FEV!F37+MAR!F37+ABR!F37+MAI!F37+JUN!F37+JUL!F37+AGO!F37+SET!F37+OUT!F37+NOV!F37+DEZ!F37</f>
        <v>53846.106159420007</v>
      </c>
      <c r="G37" s="11">
        <f>JAN!G37+FEV!G37+MAR!G37+ABR!G37+MAI!G37+JUN!G37+JUL!G37+AGO!G37+SET!G37+OUT!G37+NOV!G37+DEZ!G37</f>
        <v>53846.106159420007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112823136.58485825</v>
      </c>
      <c r="C38" s="11">
        <f>JAN!C38+FEV!C38+MAR!C38+ABR!C38+MAI!C38+JUN!C38+JUL!C38+AGO!C38+SET!C38+OUT!C38+NOV!C38+DEZ!C38</f>
        <v>107808774.95886457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9025850.9267886616</v>
      </c>
      <c r="F38" s="11">
        <f>JAN!F38+FEV!F38+MAR!F38+ABR!F38+MAI!F38+JUN!F38+JUL!F38+AGO!F38+SET!F38+OUT!F38+NOV!F38+DEZ!F38</f>
        <v>3008616.9755962202</v>
      </c>
      <c r="G38" s="11">
        <f>JAN!G38+FEV!G38+MAR!G38+ABR!G38+MAI!G38+JUN!G38+JUL!G38+AGO!G38+SET!G38+OUT!G38+NOV!G38+DEZ!G38</f>
        <v>3008616.9755962202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10172473.87811175</v>
      </c>
      <c r="C39" s="11">
        <f>JAN!C39+FEV!C39+MAR!C39+ABR!C39+MAI!C39+JUN!C39+JUL!C39+AGO!C39+SET!C39+OUT!C39+NOV!C39+DEZ!C39</f>
        <v>9720363.9279734492</v>
      </c>
      <c r="D39" s="11">
        <f>JAN!D39+FEV!D39+MAR!D39+ABR!D39+MAI!D39+JUN!D39+JUL!D39+AGO!D39+SET!D39+OUT!D39+NOV!D39+DEZ!D39</f>
        <v>4521099.501383001</v>
      </c>
      <c r="E39" s="11">
        <f>JAN!E39+FEV!E39+MAR!E39+ABR!E39+MAI!E39+JUN!E39+JUL!E39+AGO!E39+SET!E39+OUT!E39+NOV!E39+DEZ!E39</f>
        <v>813797.91024894011</v>
      </c>
      <c r="F39" s="11">
        <f>JAN!F39+FEV!F39+MAR!F39+ABR!F39+MAI!F39+JUN!F39+JUL!F39+AGO!F39+SET!F39+OUT!F39+NOV!F39+DEZ!F39</f>
        <v>271265.97008298</v>
      </c>
      <c r="G39" s="11">
        <f>JAN!G39+FEV!G39+MAR!G39+ABR!G39+MAI!G39+JUN!G39+JUL!G39+AGO!G39+SET!G39+OUT!G39+NOV!G39+DEZ!G39</f>
        <v>271265.97008298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150601.5250155</v>
      </c>
      <c r="C40" s="11">
        <f>JAN!C40+FEV!C40+MAR!C40+ABR!C40+MAI!C40+JUN!C40+JUL!C40+AGO!C40+SET!C40+OUT!C40+NOV!C40+DEZ!C40</f>
        <v>143908.12390370001</v>
      </c>
      <c r="D40" s="11">
        <f>JAN!D40+FEV!D40+MAR!D40+ABR!D40+MAI!D40+JUN!D40+JUL!D40+AGO!D40+SET!D40+OUT!D40+NOV!D40+DEZ!D40</f>
        <v>66934.011118000009</v>
      </c>
      <c r="E40" s="11">
        <f>JAN!E40+FEV!E40+MAR!E40+ABR!E40+MAI!E40+JUN!E40+JUL!E40+AGO!E40+SET!E40+OUT!E40+NOV!E40+DEZ!E40</f>
        <v>12048.122001240001</v>
      </c>
      <c r="F40" s="11">
        <f>JAN!F40+FEV!F40+MAR!F40+ABR!F40+MAI!F40+JUN!F40+JUL!F40+AGO!F40+SET!F40+OUT!F40+NOV!F40+DEZ!F40</f>
        <v>4016.0406670800003</v>
      </c>
      <c r="G40" s="11">
        <f>JAN!G40+FEV!G40+MAR!G40+ABR!G40+MAI!G40+JUN!G40+JUL!G40+AGO!G40+SET!G40+OUT!G40+NOV!G40+DEZ!G40</f>
        <v>4016.0406670800003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10323075.403127249</v>
      </c>
      <c r="C41" s="13">
        <f>JAN!C41+FEV!C41+MAR!C41+ABR!C41+MAI!C41+JUN!C41+JUL!C41+AGO!C41+SET!C41+OUT!C41+NOV!C41+DEZ!C41</f>
        <v>9864272.0518771503</v>
      </c>
      <c r="D41" s="13">
        <f>JAN!D41+FEV!D41+MAR!D41+ABR!D41+MAI!D41+JUN!D41+JUL!D41+AGO!D41+SET!D41+OUT!D41+NOV!D41+DEZ!D41</f>
        <v>4588033.5125010004</v>
      </c>
      <c r="E41" s="13">
        <f>JAN!E41+FEV!E41+MAR!E41+ABR!E41+MAI!E41+JUN!E41+JUL!E41+AGO!E41+SET!E41+OUT!E41+NOV!E41+DEZ!E41</f>
        <v>825846.03225018014</v>
      </c>
      <c r="F41" s="13">
        <f>JAN!F41+FEV!F41+MAR!F41+ABR!F41+MAI!F41+JUN!F41+JUL!F41+AGO!F41+SET!F41+OUT!F41+NOV!F41+DEZ!F41</f>
        <v>275282.01075006003</v>
      </c>
      <c r="G41" s="13">
        <f>JAN!G41+FEV!G41+MAR!G41+ABR!G41+MAI!G41+JUN!G41+JUL!G41+AGO!G41+SET!G41+OUT!G41+NOV!G41+DEZ!G41</f>
        <v>275282.01075006003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24629242.397597104</v>
      </c>
      <c r="C43" s="11">
        <f>JAN!C43+FEV!C43+MAR!C43+ABR!C43+MAI!C43+JUN!C43+JUL!C43+AGO!C43+SET!C43+OUT!C43+NOV!C43+DEZ!C43</f>
        <v>23534609.402148344</v>
      </c>
      <c r="D43" s="11">
        <f>JAN!D43+FEV!D43+MAR!D43+ABR!D43+MAI!D43+JUN!D43+JUL!D43+AGO!D43+SET!D43+OUT!D43+NOV!D43+DEZ!D43</f>
        <v>917606.70250020013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98516969.590388387</v>
      </c>
      <c r="C45" s="17">
        <f>JAN!C45+FEV!C45+MAR!C45+ABR!C45+MAI!C45+JUN!C45+JUL!C45+AGO!C45+SET!C45+OUT!C45+NOV!C45+DEZ!C45</f>
        <v>94138437.608593374</v>
      </c>
      <c r="D45" s="17">
        <f>JAN!D45+FEV!D45+MAR!D45+ABR!D45+MAI!D45+JUN!D45+JUL!D45+AGO!D45+SET!D45+OUT!D45+NOV!D45+DEZ!D45</f>
        <v>3670426.8100008005</v>
      </c>
      <c r="E45" s="17">
        <f>JAN!E45+FEV!E45+MAR!E45+ABR!E45+MAI!E45+JUN!E45+JUL!E45+AGO!E45+SET!E45+OUT!E45+NOV!E45+DEZ!E45</f>
        <v>9851696.9590388406</v>
      </c>
      <c r="F45" s="17">
        <f>JAN!F45+FEV!F45+MAR!F45+ABR!F45+MAI!F45+JUN!F45+JUL!F45+AGO!F45+SET!F45+OUT!F45+NOV!F45+DEZ!F45</f>
        <v>3283898.9863462802</v>
      </c>
      <c r="G45" s="17">
        <f>JAN!G45+FEV!G45+MAR!G45+ABR!G45+MAI!G45+JUN!G45+JUL!G45+AGO!G45+SET!G45+OUT!G45+NOV!G45+DEZ!G45</f>
        <v>3283898.9863462802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21/12/2025 a ", TEXT(DATE(YEAR(TODAY()),MONTH(TODAY()-30),20),"DD/MM/AA"))</f>
        <v>Receita classificada referente ao período de 21/12/2025 a 20/06/26</v>
      </c>
      <c r="B47" s="43"/>
      <c r="C47" s="43"/>
      <c r="D47" s="43"/>
      <c r="E47" s="43"/>
      <c r="F47" s="43"/>
      <c r="G47" s="43"/>
    </row>
    <row r="48" spans="1:11" x14ac:dyDescent="0.2">
      <c r="A48" s="67" t="s">
        <v>39</v>
      </c>
      <c r="B48" s="67"/>
      <c r="C48" s="67"/>
      <c r="D48" s="67"/>
      <c r="E48" s="67"/>
      <c r="F48" s="67"/>
      <c r="G48" s="67"/>
    </row>
    <row r="50" spans="1:3" ht="15.75" x14ac:dyDescent="0.25">
      <c r="A50" s="36" t="s">
        <v>55</v>
      </c>
      <c r="B50" s="33">
        <f>JUL!H69</f>
        <v>0</v>
      </c>
    </row>
    <row r="52" spans="1:3" ht="15.75" x14ac:dyDescent="0.25">
      <c r="A52" s="16" t="s">
        <v>59</v>
      </c>
      <c r="B52" s="37">
        <f>SET!F119</f>
        <v>0</v>
      </c>
    </row>
    <row r="54" spans="1:3" ht="15.75" x14ac:dyDescent="0.25">
      <c r="A54" s="16" t="s">
        <v>56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2026-07-03T18:22:29Z</cp:lastPrinted>
  <dcterms:created xsi:type="dcterms:W3CDTF">2005-03-24T13:45:42Z</dcterms:created>
  <dcterms:modified xsi:type="dcterms:W3CDTF">2026-07-03T18:23:01Z</dcterms:modified>
</cp:coreProperties>
</file>