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L:\COINT\GERED\__TC CONED\Receita\2026\"/>
    </mc:Choice>
  </mc:AlternateContent>
  <xr:revisionPtr revIDLastSave="0" documentId="13_ncr:1_{FC537539-8558-447B-9894-D9FC269A3435}" xr6:coauthVersionLast="47" xr6:coauthVersionMax="47" xr10:uidLastSave="{00000000-0000-0000-0000-000000000000}"/>
  <bookViews>
    <workbookView xWindow="20370" yWindow="-765" windowWidth="20640" windowHeight="11040" tabRatio="845" activeTab="9" xr2:uid="{00000000-000D-0000-FFFF-FFFF00000000}"/>
  </bookViews>
  <sheets>
    <sheet name="JAN" sheetId="14" r:id="rId1"/>
    <sheet name="FEV" sheetId="30" r:id="rId2"/>
    <sheet name="MAR" sheetId="31" r:id="rId3"/>
    <sheet name="ABR" sheetId="32" r:id="rId4"/>
    <sheet name="MAI" sheetId="33" r:id="rId5"/>
    <sheet name="JUN" sheetId="34" r:id="rId6"/>
    <sheet name="JUL" sheetId="43" r:id="rId7"/>
    <sheet name="AGO" sheetId="36" r:id="rId8"/>
    <sheet name="SET" sheetId="37" r:id="rId9"/>
    <sheet name="OUT" sheetId="41" r:id="rId10"/>
    <sheet name="NOV" sheetId="39" state="hidden" r:id="rId11"/>
    <sheet name="DEZ" sheetId="38" state="hidden" r:id="rId12"/>
    <sheet name="2026 Acumulado" sheetId="27" r:id="rId13"/>
  </sheets>
  <externalReferences>
    <externalReference r:id="rId14"/>
    <externalReference r:id="rId15"/>
  </externalReferences>
  <definedNames>
    <definedName name="_xlnm.Print_Area" localSheetId="3">ABR!$A$1:$G$48</definedName>
    <definedName name="_xlnm.Print_Area" localSheetId="7">AGO!$A$1:$G$48</definedName>
    <definedName name="_xlnm.Print_Area" localSheetId="11">DEZ!$A$1:$H$83</definedName>
    <definedName name="_xlnm.Print_Area" localSheetId="1">FEV!$A$1:$H$48</definedName>
    <definedName name="_xlnm.Print_Area" localSheetId="0">JAN!$A$1:$G$48</definedName>
    <definedName name="_xlnm.Print_Area" localSheetId="6">JUL!$A$1:$H$74</definedName>
    <definedName name="_xlnm.Print_Area" localSheetId="5">JUN!$A$1:$G$48</definedName>
    <definedName name="_xlnm.Print_Area" localSheetId="4">MAI!$A$1:$G$48</definedName>
    <definedName name="_xlnm.Print_Area" localSheetId="2">MAR!$A$1:$G$48</definedName>
    <definedName name="_xlnm.Print_Area" localSheetId="10">NOV!$A$1:$G$48</definedName>
    <definedName name="_xlnm.Print_Area" localSheetId="9">OUT!$A$1:$G$48</definedName>
    <definedName name="_xlnm.Print_Area" localSheetId="8">SET!$A$1:$H$76</definedName>
    <definedName name="data">[1]banco!$B$2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7" i="37" l="1"/>
  <c r="G18" i="37"/>
  <c r="F35" i="37" s="1"/>
  <c r="F38" i="37" s="1"/>
  <c r="G19" i="37"/>
  <c r="G20" i="37"/>
  <c r="C37" i="37" s="1"/>
  <c r="B21" i="37"/>
  <c r="C21" i="37"/>
  <c r="D21" i="37"/>
  <c r="E21" i="37"/>
  <c r="F21" i="37"/>
  <c r="G21" i="37"/>
  <c r="G22" i="37"/>
  <c r="G23" i="37"/>
  <c r="C40" i="37" s="1"/>
  <c r="C41" i="37" s="1"/>
  <c r="B24" i="37"/>
  <c r="B26" i="37" s="1"/>
  <c r="C24" i="37"/>
  <c r="C26" i="37" s="1"/>
  <c r="D24" i="37"/>
  <c r="E24" i="37"/>
  <c r="E26" i="37" s="1"/>
  <c r="F24" i="37"/>
  <c r="G24" i="37"/>
  <c r="D26" i="37"/>
  <c r="F26" i="37"/>
  <c r="G26" i="37"/>
  <c r="B34" i="37"/>
  <c r="C34" i="37"/>
  <c r="E34" i="37"/>
  <c r="F34" i="37"/>
  <c r="G34" i="37"/>
  <c r="G38" i="37" s="1"/>
  <c r="B35" i="37"/>
  <c r="B38" i="37" s="1"/>
  <c r="E35" i="37"/>
  <c r="E38" i="37" s="1"/>
  <c r="G35" i="37"/>
  <c r="B36" i="37"/>
  <c r="C36" i="37"/>
  <c r="E36" i="37"/>
  <c r="F36" i="37"/>
  <c r="G36" i="37"/>
  <c r="B37" i="37"/>
  <c r="E37" i="37"/>
  <c r="F37" i="37"/>
  <c r="G37" i="37"/>
  <c r="B39" i="37"/>
  <c r="C39" i="37"/>
  <c r="D39" i="37"/>
  <c r="E39" i="37"/>
  <c r="F39" i="37"/>
  <c r="F41" i="37" s="1"/>
  <c r="G39" i="37"/>
  <c r="B40" i="37"/>
  <c r="D40" i="37"/>
  <c r="F40" i="37"/>
  <c r="B41" i="37"/>
  <c r="D41" i="37"/>
  <c r="D45" i="37" s="1"/>
  <c r="D43" i="37"/>
  <c r="B62" i="37"/>
  <c r="F62" i="37"/>
  <c r="B63" i="37"/>
  <c r="E63" i="37"/>
  <c r="E66" i="37" s="1"/>
  <c r="E71" i="37" s="1"/>
  <c r="F63" i="37"/>
  <c r="B64" i="37"/>
  <c r="F64" i="37"/>
  <c r="B65" i="37"/>
  <c r="F65" i="37"/>
  <c r="B67" i="37"/>
  <c r="F67" i="37"/>
  <c r="B68" i="37"/>
  <c r="F68" i="37"/>
  <c r="E69" i="37"/>
  <c r="C71" i="37"/>
  <c r="D71" i="37"/>
  <c r="F66" i="37" l="1"/>
  <c r="B66" i="37"/>
  <c r="G63" i="37"/>
  <c r="H63" i="37" s="1"/>
  <c r="F69" i="37"/>
  <c r="G68" i="37"/>
  <c r="H68" i="37" s="1"/>
  <c r="G67" i="37"/>
  <c r="H67" i="37" s="1"/>
  <c r="H69" i="37" s="1"/>
  <c r="G62" i="37"/>
  <c r="H62" i="37" s="1"/>
  <c r="G65" i="37"/>
  <c r="H65" i="37" s="1"/>
  <c r="H66" i="37" s="1"/>
  <c r="B69" i="37"/>
  <c r="G66" i="37"/>
  <c r="B71" i="37"/>
  <c r="F71" i="37"/>
  <c r="E45" i="37"/>
  <c r="B43" i="37"/>
  <c r="B45" i="37"/>
  <c r="E41" i="37"/>
  <c r="F45" i="37"/>
  <c r="G64" i="37"/>
  <c r="H64" i="37" s="1"/>
  <c r="C35" i="37"/>
  <c r="C38" i="37" s="1"/>
  <c r="G40" i="37"/>
  <c r="G41" i="37" s="1"/>
  <c r="G45" i="37" s="1"/>
  <c r="E40" i="37"/>
  <c r="G69" i="37" l="1"/>
  <c r="C43" i="37"/>
  <c r="C45" i="37"/>
  <c r="H71" i="37"/>
  <c r="G71" i="37"/>
  <c r="H69" i="43" l="1"/>
  <c r="G69" i="43"/>
  <c r="F69" i="43"/>
  <c r="E69" i="43"/>
  <c r="D69" i="43"/>
  <c r="C69" i="43"/>
  <c r="B69" i="43"/>
  <c r="H68" i="43"/>
  <c r="G68" i="43"/>
  <c r="F68" i="43"/>
  <c r="E68" i="43"/>
  <c r="D68" i="43"/>
  <c r="C68" i="43"/>
  <c r="B68" i="43"/>
  <c r="H65" i="43"/>
  <c r="G65" i="43"/>
  <c r="F65" i="43"/>
  <c r="E65" i="43"/>
  <c r="B65" i="43"/>
  <c r="A47" i="27" l="1"/>
  <c r="G17" i="14" l="1"/>
  <c r="F21" i="14"/>
  <c r="B21" i="14"/>
  <c r="F36" i="39"/>
  <c r="F24" i="30"/>
  <c r="E24" i="30"/>
  <c r="D24" i="30"/>
  <c r="C24" i="30"/>
  <c r="B24" i="30"/>
  <c r="G23" i="30"/>
  <c r="G22" i="30"/>
  <c r="F21" i="30"/>
  <c r="E21" i="30"/>
  <c r="D21" i="30"/>
  <c r="C21" i="30"/>
  <c r="B21" i="30"/>
  <c r="G20" i="30"/>
  <c r="G19" i="30"/>
  <c r="G18" i="30"/>
  <c r="G17" i="30"/>
  <c r="F24" i="31"/>
  <c r="E24" i="31"/>
  <c r="D24" i="31"/>
  <c r="C24" i="31"/>
  <c r="B24" i="31"/>
  <c r="G23" i="31"/>
  <c r="G22" i="31"/>
  <c r="F21" i="31"/>
  <c r="E21" i="31"/>
  <c r="D21" i="31"/>
  <c r="C21" i="31"/>
  <c r="B21" i="31"/>
  <c r="G20" i="31"/>
  <c r="G19" i="31"/>
  <c r="G18" i="31"/>
  <c r="G17" i="31"/>
  <c r="F24" i="32"/>
  <c r="E24" i="32"/>
  <c r="D24" i="32"/>
  <c r="C24" i="32"/>
  <c r="B24" i="32"/>
  <c r="G23" i="32"/>
  <c r="G22" i="32"/>
  <c r="F21" i="32"/>
  <c r="E21" i="32"/>
  <c r="D21" i="32"/>
  <c r="C21" i="32"/>
  <c r="B21" i="32"/>
  <c r="G20" i="32"/>
  <c r="G19" i="32"/>
  <c r="G18" i="32"/>
  <c r="G17" i="32"/>
  <c r="F24" i="33"/>
  <c r="E24" i="33"/>
  <c r="D24" i="33"/>
  <c r="C24" i="33"/>
  <c r="B24" i="33"/>
  <c r="G23" i="33"/>
  <c r="G22" i="33"/>
  <c r="F21" i="33"/>
  <c r="E21" i="33"/>
  <c r="D21" i="33"/>
  <c r="C21" i="33"/>
  <c r="B21" i="33"/>
  <c r="G20" i="33"/>
  <c r="G19" i="33"/>
  <c r="G18" i="33"/>
  <c r="G17" i="33"/>
  <c r="F24" i="34"/>
  <c r="E24" i="34"/>
  <c r="D24" i="34"/>
  <c r="C24" i="34"/>
  <c r="B24" i="34"/>
  <c r="G23" i="34"/>
  <c r="G22" i="34"/>
  <c r="F21" i="34"/>
  <c r="E21" i="34"/>
  <c r="D21" i="34"/>
  <c r="C21" i="34"/>
  <c r="B21" i="34"/>
  <c r="G20" i="34"/>
  <c r="G19" i="34"/>
  <c r="G18" i="34"/>
  <c r="G17" i="34"/>
  <c r="F24" i="43"/>
  <c r="E24" i="43"/>
  <c r="D24" i="43"/>
  <c r="C24" i="43"/>
  <c r="B24" i="43"/>
  <c r="G23" i="43"/>
  <c r="G22" i="43"/>
  <c r="F21" i="43"/>
  <c r="E21" i="43"/>
  <c r="D21" i="43"/>
  <c r="C21" i="43"/>
  <c r="B21" i="43"/>
  <c r="G20" i="43"/>
  <c r="G19" i="43"/>
  <c r="G18" i="43"/>
  <c r="G17" i="43"/>
  <c r="F24" i="36"/>
  <c r="E24" i="36"/>
  <c r="D24" i="36"/>
  <c r="C24" i="36"/>
  <c r="B24" i="36"/>
  <c r="G23" i="36"/>
  <c r="G22" i="36"/>
  <c r="F21" i="36"/>
  <c r="E21" i="36"/>
  <c r="D21" i="36"/>
  <c r="C21" i="36"/>
  <c r="B21" i="36"/>
  <c r="G20" i="36"/>
  <c r="G19" i="36"/>
  <c r="G18" i="36"/>
  <c r="G17" i="36"/>
  <c r="F24" i="41"/>
  <c r="E24" i="41"/>
  <c r="D24" i="41"/>
  <c r="C24" i="41"/>
  <c r="B24" i="41"/>
  <c r="G23" i="41"/>
  <c r="F40" i="41" s="1"/>
  <c r="G22" i="41"/>
  <c r="F21" i="41"/>
  <c r="E21" i="41"/>
  <c r="D21" i="41"/>
  <c r="C21" i="41"/>
  <c r="B21" i="41"/>
  <c r="G20" i="41"/>
  <c r="F37" i="41" s="1"/>
  <c r="G19" i="41"/>
  <c r="G36" i="41" s="1"/>
  <c r="G18" i="41"/>
  <c r="F35" i="41" s="1"/>
  <c r="G17" i="41"/>
  <c r="F34" i="41" s="1"/>
  <c r="F24" i="39"/>
  <c r="E24" i="39"/>
  <c r="D24" i="39"/>
  <c r="C24" i="39"/>
  <c r="B24" i="39"/>
  <c r="G23" i="39"/>
  <c r="C40" i="39" s="1"/>
  <c r="G22" i="39"/>
  <c r="G24" i="39" s="1"/>
  <c r="B41" i="39" s="1"/>
  <c r="F21" i="39"/>
  <c r="E21" i="39"/>
  <c r="D21" i="39"/>
  <c r="C21" i="39"/>
  <c r="B21" i="39"/>
  <c r="G20" i="39"/>
  <c r="G37" i="39" s="1"/>
  <c r="G19" i="39"/>
  <c r="C36" i="39" s="1"/>
  <c r="G18" i="39"/>
  <c r="G35" i="39" s="1"/>
  <c r="G17" i="39"/>
  <c r="F24" i="38"/>
  <c r="E24" i="38"/>
  <c r="D24" i="38"/>
  <c r="C24" i="38"/>
  <c r="B24" i="38"/>
  <c r="G23" i="38"/>
  <c r="G22" i="38"/>
  <c r="F21" i="38"/>
  <c r="E21" i="38"/>
  <c r="D21" i="38"/>
  <c r="C21" i="38"/>
  <c r="B21" i="38"/>
  <c r="G20" i="38"/>
  <c r="G19" i="38"/>
  <c r="G18" i="38"/>
  <c r="G17" i="38"/>
  <c r="F24" i="14"/>
  <c r="E24" i="14"/>
  <c r="D24" i="14"/>
  <c r="C24" i="14"/>
  <c r="B24" i="14"/>
  <c r="G23" i="14"/>
  <c r="G22" i="14"/>
  <c r="E21" i="14"/>
  <c r="D21" i="14"/>
  <c r="C21" i="14"/>
  <c r="G20" i="14"/>
  <c r="G19" i="14"/>
  <c r="G18" i="14"/>
  <c r="G24" i="41" l="1"/>
  <c r="B41" i="41" s="1"/>
  <c r="C34" i="41"/>
  <c r="C36" i="41"/>
  <c r="G24" i="14"/>
  <c r="G21" i="14"/>
  <c r="C40" i="41"/>
  <c r="G40" i="41"/>
  <c r="D40" i="39"/>
  <c r="E40" i="41"/>
  <c r="G26" i="14"/>
  <c r="B35" i="39"/>
  <c r="E35" i="39"/>
  <c r="B37" i="39"/>
  <c r="G21" i="39"/>
  <c r="G26" i="39" s="1"/>
  <c r="G34" i="39"/>
  <c r="C35" i="39"/>
  <c r="E36" i="39"/>
  <c r="G36" i="39"/>
  <c r="F36" i="41"/>
  <c r="F38" i="41" s="1"/>
  <c r="G24" i="38"/>
  <c r="B41" i="38" s="1"/>
  <c r="G39" i="38"/>
  <c r="F39" i="38"/>
  <c r="E39" i="38"/>
  <c r="D39" i="38"/>
  <c r="C39" i="38"/>
  <c r="B39" i="38"/>
  <c r="G40" i="38"/>
  <c r="F40" i="38"/>
  <c r="E40" i="38"/>
  <c r="D40" i="38"/>
  <c r="C40" i="38"/>
  <c r="B40" i="38"/>
  <c r="G21" i="38"/>
  <c r="G34" i="38"/>
  <c r="F34" i="38"/>
  <c r="E34" i="38"/>
  <c r="C34" i="38"/>
  <c r="B34" i="38"/>
  <c r="G35" i="38"/>
  <c r="F35" i="38"/>
  <c r="E35" i="38"/>
  <c r="C35" i="38"/>
  <c r="B35" i="38"/>
  <c r="G36" i="38"/>
  <c r="F36" i="38"/>
  <c r="E36" i="38"/>
  <c r="C36" i="38"/>
  <c r="B36" i="38"/>
  <c r="G37" i="38"/>
  <c r="F37" i="38"/>
  <c r="E37" i="38"/>
  <c r="C37" i="38"/>
  <c r="B37" i="38"/>
  <c r="F40" i="39"/>
  <c r="C39" i="39"/>
  <c r="C41" i="39" s="1"/>
  <c r="G40" i="39"/>
  <c r="B39" i="39"/>
  <c r="E39" i="39"/>
  <c r="G39" i="39"/>
  <c r="F39" i="39"/>
  <c r="F41" i="39" s="1"/>
  <c r="B40" i="39"/>
  <c r="E40" i="39"/>
  <c r="D39" i="39"/>
  <c r="D41" i="39" s="1"/>
  <c r="G38" i="39"/>
  <c r="B34" i="39"/>
  <c r="F35" i="39"/>
  <c r="C37" i="39"/>
  <c r="C34" i="39"/>
  <c r="E37" i="39"/>
  <c r="E34" i="39"/>
  <c r="E38" i="39" s="1"/>
  <c r="B36" i="39"/>
  <c r="F37" i="39"/>
  <c r="F34" i="39"/>
  <c r="C39" i="41"/>
  <c r="E39" i="41"/>
  <c r="E41" i="41" s="1"/>
  <c r="G39" i="41"/>
  <c r="B39" i="41"/>
  <c r="D39" i="41"/>
  <c r="F39" i="41"/>
  <c r="F41" i="41" s="1"/>
  <c r="B40" i="41"/>
  <c r="D40" i="41"/>
  <c r="B35" i="41"/>
  <c r="E35" i="41"/>
  <c r="G35" i="41"/>
  <c r="B37" i="41"/>
  <c r="E37" i="41"/>
  <c r="G37" i="41"/>
  <c r="G21" i="41"/>
  <c r="G26" i="41" s="1"/>
  <c r="B34" i="41"/>
  <c r="E34" i="41"/>
  <c r="G34" i="41"/>
  <c r="C35" i="41"/>
  <c r="B36" i="41"/>
  <c r="E36" i="41"/>
  <c r="C37" i="41"/>
  <c r="G24" i="36"/>
  <c r="B41" i="36" s="1"/>
  <c r="G39" i="36"/>
  <c r="F39" i="36"/>
  <c r="E39" i="36"/>
  <c r="D39" i="36"/>
  <c r="C39" i="36"/>
  <c r="B39" i="36"/>
  <c r="G40" i="36"/>
  <c r="F40" i="36"/>
  <c r="E40" i="36"/>
  <c r="D40" i="36"/>
  <c r="C40" i="36"/>
  <c r="B40" i="36"/>
  <c r="G21" i="36"/>
  <c r="G34" i="36"/>
  <c r="F34" i="36"/>
  <c r="E34" i="36"/>
  <c r="C34" i="36"/>
  <c r="B34" i="36"/>
  <c r="G35" i="36"/>
  <c r="F35" i="36"/>
  <c r="E35" i="36"/>
  <c r="C35" i="36"/>
  <c r="B35" i="36"/>
  <c r="G36" i="36"/>
  <c r="F36" i="36"/>
  <c r="E36" i="36"/>
  <c r="C36" i="36"/>
  <c r="B36" i="36"/>
  <c r="G37" i="36"/>
  <c r="F37" i="36"/>
  <c r="E37" i="36"/>
  <c r="C37" i="36"/>
  <c r="B37" i="36"/>
  <c r="G24" i="43"/>
  <c r="B41" i="43" s="1"/>
  <c r="G39" i="43"/>
  <c r="F39" i="43"/>
  <c r="E39" i="43"/>
  <c r="D39" i="43"/>
  <c r="C39" i="43"/>
  <c r="B39" i="43"/>
  <c r="G40" i="43"/>
  <c r="F40" i="43"/>
  <c r="E40" i="43"/>
  <c r="D40" i="43"/>
  <c r="C40" i="43"/>
  <c r="B40" i="43"/>
  <c r="G21" i="43"/>
  <c r="G26" i="43" s="1"/>
  <c r="G34" i="43"/>
  <c r="F34" i="43"/>
  <c r="E34" i="43"/>
  <c r="C34" i="43"/>
  <c r="B34" i="43"/>
  <c r="G35" i="43"/>
  <c r="F35" i="43"/>
  <c r="E35" i="43"/>
  <c r="C35" i="43"/>
  <c r="B35" i="43"/>
  <c r="G36" i="43"/>
  <c r="F36" i="43"/>
  <c r="E36" i="43"/>
  <c r="C36" i="43"/>
  <c r="B36" i="43"/>
  <c r="G37" i="43"/>
  <c r="F37" i="43"/>
  <c r="E37" i="43"/>
  <c r="C37" i="43"/>
  <c r="B37" i="43"/>
  <c r="G24" i="34"/>
  <c r="B41" i="34" s="1"/>
  <c r="G39" i="34"/>
  <c r="F39" i="34"/>
  <c r="E39" i="34"/>
  <c r="D39" i="34"/>
  <c r="C39" i="34"/>
  <c r="B39" i="34"/>
  <c r="G40" i="34"/>
  <c r="F40" i="34"/>
  <c r="E40" i="34"/>
  <c r="D40" i="34"/>
  <c r="C40" i="34"/>
  <c r="B40" i="34"/>
  <c r="G21" i="34"/>
  <c r="G34" i="34"/>
  <c r="F34" i="34"/>
  <c r="E34" i="34"/>
  <c r="C34" i="34"/>
  <c r="B34" i="34"/>
  <c r="G35" i="34"/>
  <c r="F35" i="34"/>
  <c r="E35" i="34"/>
  <c r="C35" i="34"/>
  <c r="B35" i="34"/>
  <c r="G36" i="34"/>
  <c r="F36" i="34"/>
  <c r="E36" i="34"/>
  <c r="C36" i="34"/>
  <c r="B36" i="34"/>
  <c r="G37" i="34"/>
  <c r="F37" i="34"/>
  <c r="E37" i="34"/>
  <c r="C37" i="34"/>
  <c r="B37" i="34"/>
  <c r="G24" i="33"/>
  <c r="B41" i="33" s="1"/>
  <c r="G39" i="33"/>
  <c r="F39" i="33"/>
  <c r="E39" i="33"/>
  <c r="D39" i="33"/>
  <c r="C39" i="33"/>
  <c r="B39" i="33"/>
  <c r="G40" i="33"/>
  <c r="F40" i="33"/>
  <c r="E40" i="33"/>
  <c r="D40" i="33"/>
  <c r="C40" i="33"/>
  <c r="B40" i="33"/>
  <c r="G21" i="33"/>
  <c r="G34" i="33"/>
  <c r="F34" i="33"/>
  <c r="E34" i="33"/>
  <c r="C34" i="33"/>
  <c r="B34" i="33"/>
  <c r="G35" i="33"/>
  <c r="F35" i="33"/>
  <c r="E35" i="33"/>
  <c r="C35" i="33"/>
  <c r="B35" i="33"/>
  <c r="G36" i="33"/>
  <c r="F36" i="33"/>
  <c r="E36" i="33"/>
  <c r="C36" i="33"/>
  <c r="B36" i="33"/>
  <c r="G37" i="33"/>
  <c r="F37" i="33"/>
  <c r="E37" i="33"/>
  <c r="C37" i="33"/>
  <c r="B37" i="33"/>
  <c r="G24" i="32"/>
  <c r="B41" i="32" s="1"/>
  <c r="G39" i="32"/>
  <c r="F39" i="32"/>
  <c r="E39" i="32"/>
  <c r="D39" i="32"/>
  <c r="C39" i="32"/>
  <c r="B39" i="32"/>
  <c r="G40" i="32"/>
  <c r="F40" i="32"/>
  <c r="E40" i="32"/>
  <c r="D40" i="32"/>
  <c r="C40" i="32"/>
  <c r="B40" i="32"/>
  <c r="G21" i="32"/>
  <c r="G34" i="32"/>
  <c r="F34" i="32"/>
  <c r="E34" i="32"/>
  <c r="C34" i="32"/>
  <c r="B34" i="32"/>
  <c r="G35" i="32"/>
  <c r="F35" i="32"/>
  <c r="E35" i="32"/>
  <c r="C35" i="32"/>
  <c r="B35" i="32"/>
  <c r="G36" i="32"/>
  <c r="F36" i="32"/>
  <c r="E36" i="32"/>
  <c r="C36" i="32"/>
  <c r="B36" i="32"/>
  <c r="G37" i="32"/>
  <c r="F37" i="32"/>
  <c r="E37" i="32"/>
  <c r="C37" i="32"/>
  <c r="B37" i="32"/>
  <c r="G24" i="31"/>
  <c r="B41" i="31" s="1"/>
  <c r="G39" i="31"/>
  <c r="F39" i="31"/>
  <c r="E39" i="31"/>
  <c r="D39" i="31"/>
  <c r="C39" i="31"/>
  <c r="B39" i="31"/>
  <c r="G40" i="31"/>
  <c r="F40" i="31"/>
  <c r="E40" i="31"/>
  <c r="D40" i="31"/>
  <c r="C40" i="31"/>
  <c r="B40" i="31"/>
  <c r="G21" i="31"/>
  <c r="G26" i="31" s="1"/>
  <c r="G34" i="31"/>
  <c r="F34" i="31"/>
  <c r="E34" i="31"/>
  <c r="C34" i="31"/>
  <c r="B34" i="31"/>
  <c r="G35" i="31"/>
  <c r="F35" i="31"/>
  <c r="E35" i="31"/>
  <c r="C35" i="31"/>
  <c r="B35" i="31"/>
  <c r="G36" i="31"/>
  <c r="F36" i="31"/>
  <c r="E36" i="31"/>
  <c r="C36" i="31"/>
  <c r="B36" i="31"/>
  <c r="G37" i="31"/>
  <c r="F37" i="31"/>
  <c r="E37" i="31"/>
  <c r="C37" i="31"/>
  <c r="B37" i="31"/>
  <c r="G24" i="30"/>
  <c r="B41" i="30" s="1"/>
  <c r="G39" i="30"/>
  <c r="F39" i="30"/>
  <c r="E39" i="30"/>
  <c r="D39" i="30"/>
  <c r="C39" i="30"/>
  <c r="B39" i="30"/>
  <c r="G40" i="30"/>
  <c r="F40" i="30"/>
  <c r="E40" i="30"/>
  <c r="D40" i="30"/>
  <c r="C40" i="30"/>
  <c r="B40" i="30"/>
  <c r="G21" i="30"/>
  <c r="G26" i="30" s="1"/>
  <c r="G34" i="30"/>
  <c r="F34" i="30"/>
  <c r="E34" i="30"/>
  <c r="C34" i="30"/>
  <c r="B34" i="30"/>
  <c r="G35" i="30"/>
  <c r="F35" i="30"/>
  <c r="E35" i="30"/>
  <c r="C35" i="30"/>
  <c r="B35" i="30"/>
  <c r="G36" i="30"/>
  <c r="F36" i="30"/>
  <c r="E36" i="30"/>
  <c r="C36" i="30"/>
  <c r="B36" i="30"/>
  <c r="G37" i="30"/>
  <c r="F37" i="30"/>
  <c r="E37" i="30"/>
  <c r="C37" i="30"/>
  <c r="B37" i="30"/>
  <c r="G39" i="14"/>
  <c r="F39" i="14"/>
  <c r="E39" i="14"/>
  <c r="D39" i="14"/>
  <c r="C39" i="14"/>
  <c r="B39" i="14"/>
  <c r="G40" i="14"/>
  <c r="F40" i="14"/>
  <c r="E40" i="14"/>
  <c r="D40" i="14"/>
  <c r="C40" i="14"/>
  <c r="B40" i="14"/>
  <c r="G34" i="14"/>
  <c r="F34" i="14"/>
  <c r="E34" i="14"/>
  <c r="C34" i="14"/>
  <c r="B34" i="14"/>
  <c r="G35" i="14"/>
  <c r="F35" i="14"/>
  <c r="E35" i="14"/>
  <c r="C35" i="14"/>
  <c r="B35" i="14"/>
  <c r="G36" i="14"/>
  <c r="F36" i="14"/>
  <c r="E36" i="14"/>
  <c r="C36" i="14"/>
  <c r="B36" i="14"/>
  <c r="G37" i="14"/>
  <c r="F37" i="14"/>
  <c r="E37" i="14"/>
  <c r="C37" i="14"/>
  <c r="B37" i="14"/>
  <c r="D43" i="39"/>
  <c r="D45" i="39" s="1"/>
  <c r="B26" i="14"/>
  <c r="C26" i="14"/>
  <c r="D26" i="14"/>
  <c r="E26" i="14"/>
  <c r="F26" i="14"/>
  <c r="G26" i="38"/>
  <c r="B26" i="38"/>
  <c r="C26" i="38"/>
  <c r="D26" i="38"/>
  <c r="E26" i="38"/>
  <c r="F26" i="38"/>
  <c r="B26" i="39"/>
  <c r="C26" i="39"/>
  <c r="D26" i="39"/>
  <c r="E26" i="39"/>
  <c r="F26" i="39"/>
  <c r="B26" i="41"/>
  <c r="C26" i="41"/>
  <c r="D26" i="41"/>
  <c r="E26" i="41"/>
  <c r="F26" i="41"/>
  <c r="B26" i="36"/>
  <c r="C26" i="36"/>
  <c r="D26" i="36"/>
  <c r="E26" i="36"/>
  <c r="F26" i="36"/>
  <c r="B26" i="43"/>
  <c r="C26" i="43"/>
  <c r="D26" i="43"/>
  <c r="E26" i="43"/>
  <c r="F26" i="43"/>
  <c r="B26" i="34"/>
  <c r="C26" i="34"/>
  <c r="D26" i="34"/>
  <c r="E26" i="34"/>
  <c r="F26" i="34"/>
  <c r="B26" i="33"/>
  <c r="C26" i="33"/>
  <c r="D26" i="33"/>
  <c r="E26" i="33"/>
  <c r="F26" i="33"/>
  <c r="B26" i="32"/>
  <c r="C26" i="32"/>
  <c r="D26" i="32"/>
  <c r="E26" i="32"/>
  <c r="F26" i="32"/>
  <c r="B26" i="31"/>
  <c r="C26" i="31"/>
  <c r="D26" i="31"/>
  <c r="E26" i="31"/>
  <c r="F26" i="31"/>
  <c r="B26" i="30"/>
  <c r="C26" i="30"/>
  <c r="D26" i="30"/>
  <c r="E26" i="30"/>
  <c r="F26" i="30"/>
  <c r="G41" i="41" l="1"/>
  <c r="C41" i="41"/>
  <c r="G38" i="41"/>
  <c r="G45" i="41" s="1"/>
  <c r="G26" i="36"/>
  <c r="G26" i="34"/>
  <c r="G26" i="33"/>
  <c r="G26" i="32"/>
  <c r="G41" i="14"/>
  <c r="G41" i="39"/>
  <c r="B41" i="14"/>
  <c r="D41" i="14"/>
  <c r="D43" i="14" s="1"/>
  <c r="D45" i="14" s="1"/>
  <c r="E41" i="39"/>
  <c r="C38" i="41"/>
  <c r="C43" i="41" s="1"/>
  <c r="C45" i="41" s="1"/>
  <c r="F38" i="39"/>
  <c r="F45" i="39" s="1"/>
  <c r="C41" i="38"/>
  <c r="D41" i="38"/>
  <c r="D43" i="38" s="1"/>
  <c r="D45" i="38" s="1"/>
  <c r="E41" i="38"/>
  <c r="F41" i="38"/>
  <c r="G41" i="38"/>
  <c r="B38" i="38"/>
  <c r="B43" i="38" s="1"/>
  <c r="B45" i="38" s="1"/>
  <c r="C38" i="38"/>
  <c r="C43" i="38" s="1"/>
  <c r="C45" i="38" s="1"/>
  <c r="E38" i="38"/>
  <c r="E45" i="38" s="1"/>
  <c r="F38" i="38"/>
  <c r="F45" i="38" s="1"/>
  <c r="G38" i="38"/>
  <c r="G45" i="38" s="1"/>
  <c r="G45" i="39"/>
  <c r="E45" i="39"/>
  <c r="C38" i="39"/>
  <c r="C43" i="39" s="1"/>
  <c r="C45" i="39" s="1"/>
  <c r="B38" i="39"/>
  <c r="B43" i="39" s="1"/>
  <c r="B45" i="39" s="1"/>
  <c r="F45" i="41"/>
  <c r="D41" i="41"/>
  <c r="D43" i="41" s="1"/>
  <c r="D45" i="41" s="1"/>
  <c r="B38" i="41"/>
  <c r="B43" i="41" s="1"/>
  <c r="B45" i="41" s="1"/>
  <c r="E38" i="41"/>
  <c r="E45" i="41" s="1"/>
  <c r="C41" i="36"/>
  <c r="D41" i="36"/>
  <c r="D43" i="36" s="1"/>
  <c r="D45" i="36" s="1"/>
  <c r="E41" i="36"/>
  <c r="F41" i="36"/>
  <c r="G41" i="36"/>
  <c r="B38" i="36"/>
  <c r="B43" i="36" s="1"/>
  <c r="B45" i="36" s="1"/>
  <c r="C38" i="36"/>
  <c r="E38" i="36"/>
  <c r="E45" i="36" s="1"/>
  <c r="F38" i="36"/>
  <c r="F45" i="36" s="1"/>
  <c r="G38" i="36"/>
  <c r="C41" i="43"/>
  <c r="D41" i="43"/>
  <c r="D43" i="43" s="1"/>
  <c r="D45" i="43" s="1"/>
  <c r="E41" i="43"/>
  <c r="F41" i="43"/>
  <c r="G41" i="43"/>
  <c r="B38" i="43"/>
  <c r="B43" i="43" s="1"/>
  <c r="B45" i="43" s="1"/>
  <c r="C38" i="43"/>
  <c r="C43" i="43" s="1"/>
  <c r="C45" i="43" s="1"/>
  <c r="E38" i="43"/>
  <c r="E45" i="43" s="1"/>
  <c r="F38" i="43"/>
  <c r="G38" i="43"/>
  <c r="C41" i="34"/>
  <c r="D41" i="34"/>
  <c r="D43" i="34" s="1"/>
  <c r="D45" i="34" s="1"/>
  <c r="E41" i="34"/>
  <c r="F41" i="34"/>
  <c r="G41" i="34"/>
  <c r="B38" i="34"/>
  <c r="B43" i="34" s="1"/>
  <c r="B45" i="34" s="1"/>
  <c r="C38" i="34"/>
  <c r="E38" i="34"/>
  <c r="F38" i="34"/>
  <c r="G38" i="34"/>
  <c r="C41" i="33"/>
  <c r="D41" i="33"/>
  <c r="D43" i="33" s="1"/>
  <c r="D45" i="33" s="1"/>
  <c r="E41" i="33"/>
  <c r="F41" i="33"/>
  <c r="G41" i="33"/>
  <c r="B38" i="33"/>
  <c r="B43" i="33" s="1"/>
  <c r="B45" i="33" s="1"/>
  <c r="C38" i="33"/>
  <c r="E38" i="33"/>
  <c r="F38" i="33"/>
  <c r="G38" i="33"/>
  <c r="C41" i="32"/>
  <c r="D41" i="32"/>
  <c r="D43" i="32" s="1"/>
  <c r="D45" i="32" s="1"/>
  <c r="E41" i="32"/>
  <c r="F41" i="32"/>
  <c r="G41" i="32"/>
  <c r="B38" i="32"/>
  <c r="B43" i="32" s="1"/>
  <c r="B45" i="32" s="1"/>
  <c r="C38" i="32"/>
  <c r="E38" i="32"/>
  <c r="F38" i="32"/>
  <c r="G38" i="32"/>
  <c r="G45" i="32" s="1"/>
  <c r="C41" i="31"/>
  <c r="D41" i="31"/>
  <c r="D43" i="31" s="1"/>
  <c r="D45" i="31" s="1"/>
  <c r="E41" i="31"/>
  <c r="F41" i="31"/>
  <c r="G41" i="31"/>
  <c r="B38" i="31"/>
  <c r="B43" i="31" s="1"/>
  <c r="B45" i="31" s="1"/>
  <c r="C38" i="31"/>
  <c r="E38" i="31"/>
  <c r="F38" i="31"/>
  <c r="F45" i="31" s="1"/>
  <c r="G38" i="31"/>
  <c r="G45" i="31" s="1"/>
  <c r="C41" i="30"/>
  <c r="D41" i="30"/>
  <c r="D43" i="30" s="1"/>
  <c r="D45" i="30" s="1"/>
  <c r="E41" i="30"/>
  <c r="F41" i="30"/>
  <c r="G41" i="30"/>
  <c r="B38" i="30"/>
  <c r="B43" i="30" s="1"/>
  <c r="B45" i="30" s="1"/>
  <c r="C38" i="30"/>
  <c r="C43" i="30" s="1"/>
  <c r="C45" i="30" s="1"/>
  <c r="E38" i="30"/>
  <c r="E45" i="30" s="1"/>
  <c r="F38" i="30"/>
  <c r="G38" i="30"/>
  <c r="G45" i="30" s="1"/>
  <c r="C41" i="14"/>
  <c r="E41" i="14"/>
  <c r="F41" i="14"/>
  <c r="B38" i="14"/>
  <c r="B43" i="14" s="1"/>
  <c r="B45" i="14" s="1"/>
  <c r="C38" i="14"/>
  <c r="E38" i="14"/>
  <c r="E45" i="14" s="1"/>
  <c r="F38" i="14"/>
  <c r="F45" i="14" s="1"/>
  <c r="G38" i="14"/>
  <c r="G45" i="14" s="1"/>
  <c r="B52" i="27"/>
  <c r="C43" i="36" l="1"/>
  <c r="C45" i="36" s="1"/>
  <c r="G45" i="36"/>
  <c r="G45" i="43"/>
  <c r="G45" i="34"/>
  <c r="E45" i="34"/>
  <c r="C43" i="34"/>
  <c r="C45" i="34" s="1"/>
  <c r="C43" i="33"/>
  <c r="C45" i="33" s="1"/>
  <c r="G45" i="33"/>
  <c r="E45" i="33"/>
  <c r="C43" i="32"/>
  <c r="C45" i="32" s="1"/>
  <c r="E45" i="32"/>
  <c r="E45" i="31"/>
  <c r="C43" i="31"/>
  <c r="C45" i="31" s="1"/>
  <c r="F45" i="30"/>
  <c r="C43" i="14"/>
  <c r="C45" i="14" s="1"/>
  <c r="F45" i="32"/>
  <c r="F45" i="33"/>
  <c r="F45" i="34"/>
  <c r="F45" i="43"/>
  <c r="B54" i="27"/>
  <c r="B50" i="27" l="1"/>
  <c r="B34" i="27" l="1"/>
  <c r="C34" i="27"/>
  <c r="D34" i="27"/>
  <c r="E34" i="27"/>
  <c r="F34" i="27"/>
  <c r="G34" i="27"/>
  <c r="B35" i="27"/>
  <c r="C35" i="27"/>
  <c r="D35" i="27"/>
  <c r="E35" i="27"/>
  <c r="F35" i="27"/>
  <c r="G35" i="27"/>
  <c r="B36" i="27"/>
  <c r="C36" i="27"/>
  <c r="D36" i="27"/>
  <c r="E36" i="27"/>
  <c r="F36" i="27"/>
  <c r="G36" i="27"/>
  <c r="B37" i="27"/>
  <c r="C37" i="27"/>
  <c r="D37" i="27"/>
  <c r="E37" i="27"/>
  <c r="F37" i="27"/>
  <c r="G37" i="27"/>
  <c r="B38" i="27"/>
  <c r="C38" i="27"/>
  <c r="D38" i="27"/>
  <c r="E38" i="27"/>
  <c r="F38" i="27"/>
  <c r="G38" i="27"/>
  <c r="B41" i="27"/>
  <c r="C41" i="27"/>
  <c r="D41" i="27"/>
  <c r="E41" i="27"/>
  <c r="F41" i="27"/>
  <c r="G41" i="27"/>
  <c r="B42" i="27"/>
  <c r="C42" i="27"/>
  <c r="D42" i="27"/>
  <c r="E42" i="27"/>
  <c r="F42" i="27"/>
  <c r="G42" i="27"/>
  <c r="B43" i="27"/>
  <c r="C43" i="27"/>
  <c r="D43" i="27"/>
  <c r="E43" i="27"/>
  <c r="F43" i="27"/>
  <c r="G43" i="27"/>
  <c r="B44" i="27"/>
  <c r="C44" i="27"/>
  <c r="D44" i="27"/>
  <c r="E44" i="27"/>
  <c r="F44" i="27"/>
  <c r="G44" i="27"/>
  <c r="B45" i="27"/>
  <c r="C45" i="27"/>
  <c r="D45" i="27"/>
  <c r="E45" i="27"/>
  <c r="F45" i="27"/>
  <c r="G45" i="27"/>
  <c r="B40" i="27"/>
  <c r="C40" i="27"/>
  <c r="D40" i="27"/>
  <c r="E40" i="27"/>
  <c r="F40" i="27"/>
  <c r="G40" i="27"/>
  <c r="C39" i="27"/>
  <c r="D39" i="27"/>
  <c r="E39" i="27"/>
  <c r="F39" i="27"/>
  <c r="G39" i="27"/>
  <c r="B39" i="27"/>
  <c r="B18" i="27"/>
  <c r="C18" i="27"/>
  <c r="D18" i="27"/>
  <c r="E18" i="27"/>
  <c r="F18" i="27"/>
  <c r="G18" i="27"/>
  <c r="B19" i="27"/>
  <c r="C19" i="27"/>
  <c r="D19" i="27"/>
  <c r="E19" i="27"/>
  <c r="F19" i="27"/>
  <c r="G19" i="27"/>
  <c r="B20" i="27"/>
  <c r="C20" i="27"/>
  <c r="D20" i="27"/>
  <c r="E20" i="27"/>
  <c r="F20" i="27"/>
  <c r="G20" i="27"/>
  <c r="B22" i="27"/>
  <c r="C22" i="27"/>
  <c r="D22" i="27"/>
  <c r="E22" i="27"/>
  <c r="F22" i="27"/>
  <c r="G22" i="27"/>
  <c r="B23" i="27"/>
  <c r="C23" i="27"/>
  <c r="D23" i="27"/>
  <c r="E23" i="27"/>
  <c r="F23" i="27"/>
  <c r="G23" i="27"/>
  <c r="C24" i="27"/>
  <c r="D24" i="27"/>
  <c r="E24" i="27"/>
  <c r="F24" i="27"/>
  <c r="G24" i="27"/>
  <c r="B25" i="27"/>
  <c r="C25" i="27"/>
  <c r="D25" i="27"/>
  <c r="E25" i="27"/>
  <c r="F25" i="27"/>
  <c r="G25" i="27"/>
  <c r="G26" i="27"/>
  <c r="C17" i="27"/>
  <c r="D17" i="27"/>
  <c r="E17" i="27"/>
  <c r="F17" i="27"/>
  <c r="B17" i="27"/>
  <c r="F21" i="27" l="1"/>
  <c r="F26" i="27" s="1"/>
  <c r="B21" i="27"/>
  <c r="D21" i="27"/>
  <c r="D26" i="27" s="1"/>
  <c r="E21" i="27"/>
  <c r="E26" i="27" s="1"/>
  <c r="C21" i="27"/>
  <c r="C26" i="27" s="1"/>
  <c r="B24" i="27"/>
  <c r="B26" i="27" l="1"/>
  <c r="G17" i="27" l="1"/>
  <c r="G21" i="27" l="1"/>
</calcChain>
</file>

<file path=xl/sharedStrings.xml><?xml version="1.0" encoding="utf-8"?>
<sst xmlns="http://schemas.openxmlformats.org/spreadsheetml/2006/main" count="962" uniqueCount="83">
  <si>
    <t>SECRETARIA DO TESOURO NACIONAL - STN</t>
  </si>
  <si>
    <t>ESTADOS</t>
  </si>
  <si>
    <t>TOTAL</t>
  </si>
  <si>
    <t>DEMONSTRATIVO DAS TRANSFERÊNCIAS DAS RECEITAS FEDERAIS AOS ESTADOS, DF E MUNICÍPIOS</t>
  </si>
  <si>
    <t>E AOS FUNDOS CONSTITUCIONAIS DO NORTE, NORDESTE E CENTRO-OESTE</t>
  </si>
  <si>
    <t>RECEITAS</t>
  </si>
  <si>
    <t>DEMONSTRATIVO DA BASE DE CÁLCULO</t>
  </si>
  <si>
    <t>ARRECADAÇÃO</t>
  </si>
  <si>
    <t>DEDUÇÃO</t>
  </si>
  <si>
    <t>BRUTA</t>
  </si>
  <si>
    <t>(A)</t>
  </si>
  <si>
    <t>PIN</t>
  </si>
  <si>
    <t>(B)</t>
  </si>
  <si>
    <t>PROTERRA</t>
  </si>
  <si>
    <t>INCENTIVOS</t>
  </si>
  <si>
    <t>FISCAIS</t>
  </si>
  <si>
    <t>(D)</t>
  </si>
  <si>
    <t>(C)</t>
  </si>
  <si>
    <t>(E)</t>
  </si>
  <si>
    <t>RESTITUIÇÃO</t>
  </si>
  <si>
    <t>LÍQUIDA</t>
  </si>
  <si>
    <t>(F = A-B-C-D-E)</t>
  </si>
  <si>
    <t>R$ Mil</t>
  </si>
  <si>
    <t>Imposto de Renda Retido na Fonte</t>
  </si>
  <si>
    <t>Imposto de Renda de Pessoa Jurídica</t>
  </si>
  <si>
    <t>Imposto de Renda de Pessoa Física</t>
  </si>
  <si>
    <t>SUBTOTAL</t>
  </si>
  <si>
    <t>Imposto sobre Produtos Industrializados</t>
  </si>
  <si>
    <t>Multas e Juros (IPI)</t>
  </si>
  <si>
    <t>Multas e Juros (I.R.)</t>
  </si>
  <si>
    <t>MUNICÍPIOS</t>
  </si>
  <si>
    <t>REGIÕES</t>
  </si>
  <si>
    <t>FPM</t>
  </si>
  <si>
    <t>FPE</t>
  </si>
  <si>
    <t>IPI-EXP</t>
  </si>
  <si>
    <t>FNE</t>
  </si>
  <si>
    <t>FNO</t>
  </si>
  <si>
    <t>FCO</t>
  </si>
  <si>
    <t>Observações:</t>
  </si>
  <si>
    <t>Na arrecadação bruta do IRPJ estão incluídos os incentivos fiscais e o PIN/PROTERRA.</t>
  </si>
  <si>
    <t>(22,5% x (F))</t>
  </si>
  <si>
    <t>(21,5% x (F))</t>
  </si>
  <si>
    <t>(10% x (F))</t>
  </si>
  <si>
    <t>(1,8% x (F))</t>
  </si>
  <si>
    <t>(0,6% x (F))</t>
  </si>
  <si>
    <t>Retenção para transferência ao Fundeb (20%)</t>
  </si>
  <si>
    <t>Não incide dedução para o FUNDEB sobre este valor do FPM calculado acima</t>
  </si>
  <si>
    <t>FPM - EC84/14</t>
  </si>
  <si>
    <t>R$ MIL</t>
  </si>
  <si>
    <t>EMENDA CONSTITUCIONAL 55/2007</t>
  </si>
  <si>
    <t>FPM - EC55/07</t>
  </si>
  <si>
    <t>(1% x F)</t>
  </si>
  <si>
    <t>TOTAL RECEITAS</t>
  </si>
  <si>
    <t>Multas e Juros (I.R.)*</t>
  </si>
  <si>
    <t>EMENDA CONSTITUCIONAL 84/2014</t>
  </si>
  <si>
    <t xml:space="preserve">FPM 1%  E.C. 84/2014 </t>
  </si>
  <si>
    <t xml:space="preserve">FPM 1% E.C. 55/2007 </t>
  </si>
  <si>
    <t>EMENDA CONSTITUCIONAL 112/2021</t>
  </si>
  <si>
    <t>MINISTÉRIO DA FAZENDA - MF</t>
  </si>
  <si>
    <t>FPM 0,5% E.C. 112/2021</t>
  </si>
  <si>
    <t>Receita classificada referente ao período de  21/11/2026 a 20/12/2026</t>
  </si>
  <si>
    <t>Crédito efetuado em 10/12/2026</t>
  </si>
  <si>
    <t>Receita classificada referente ao período de 21/10/2026 a 20/11/2026</t>
  </si>
  <si>
    <t>Receita classificada referente ao período de 21/09/2026 a 20/10/2026</t>
  </si>
  <si>
    <t>Receita classificada referente ao período de  21/08/2026 a 20/09/2026</t>
  </si>
  <si>
    <t>Crédito efetuado em 10/09/2026</t>
  </si>
  <si>
    <t>Receita classificada referente ao período de 21/07/2026 a 20/08/2026</t>
  </si>
  <si>
    <t>Receita classificada referente ao período de 21/06/2026 a 20/07/2026</t>
  </si>
  <si>
    <t>Crédito efetuado em 10/07/2026.</t>
  </si>
  <si>
    <t>Receita classificada referente ao período de 21/05/2026 a 20/06/2026</t>
  </si>
  <si>
    <t>Receita classificada referente ao período de 21/04/2026 a 20/05/2026</t>
  </si>
  <si>
    <t>Receita classificada referente ao período de 21/03/2026 a 20/04/2026</t>
  </si>
  <si>
    <t>Receita classificada referente ao período de 21/02/2026 a 20/03/2026</t>
  </si>
  <si>
    <t>Receita classificada referente ao período de 21/01/2026 a 20/02/2026</t>
  </si>
  <si>
    <t>Receita classificada referente ao período de 21/12/2025 a 20/01/2026</t>
  </si>
  <si>
    <t>Arrecadação acumulada de dezembro/2025 até novembro/2026.</t>
  </si>
  <si>
    <t>Receita classificada referente ao período de 01/12/2025 a 30/11/2026</t>
  </si>
  <si>
    <t>Receita classificada referente ao período de 01/09/2025 a 31/08/2026</t>
  </si>
  <si>
    <t>Arrecadação acumulada de julho/2025 a junho/2026.</t>
  </si>
  <si>
    <t>Receita classificada referente ao período de 01/07/2025 a 30/06/2026.</t>
  </si>
  <si>
    <t>COORDENAÇÃO-GERAL DE TRANSFERÊNCIAS INTERGOVERNAMENTAIS - COINT</t>
  </si>
  <si>
    <t>Arrecadação acumulada de setembro/2025 até agosto/2026</t>
  </si>
  <si>
    <t>FPM - EC 112/21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</si>
</sst>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mmmm/yyyy"/>
    <numFmt numFmtId="167" formatCode="0_);\(0\)"/>
    <numFmt numFmtId="168" formatCode="_(* #,##0.000_);_(* \(#,##0.000\);_(* &quot;-&quot;??_);_(@_)"/>
    <numFmt numFmtId="169" formatCode="[$-416]d\-mmm;@"/>
    <numFmt numFmtId="170" formatCode="0.000000%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</cellStyleXfs>
  <cellXfs count="75">
    <xf numFmtId="0" fontId="0" fillId="0" borderId="0" xfId="0"/>
    <xf numFmtId="0" fontId="3" fillId="2" borderId="0" xfId="0" applyFont="1" applyFill="1"/>
    <xf numFmtId="164" fontId="3" fillId="2" borderId="0" xfId="1" applyNumberFormat="1" applyFont="1" applyFill="1"/>
    <xf numFmtId="0" fontId="3" fillId="2" borderId="7" xfId="0" applyFont="1" applyFill="1" applyBorder="1"/>
    <xf numFmtId="164" fontId="3" fillId="2" borderId="7" xfId="1" applyNumberFormat="1" applyFont="1" applyFill="1" applyBorder="1"/>
    <xf numFmtId="164" fontId="2" fillId="2" borderId="7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165" fontId="2" fillId="2" borderId="1" xfId="1" applyNumberFormat="1" applyFont="1" applyFill="1" applyBorder="1" applyAlignment="1">
      <alignment horizontal="right"/>
    </xf>
    <xf numFmtId="0" fontId="2" fillId="2" borderId="0" xfId="0" applyFont="1" applyFill="1"/>
    <xf numFmtId="165" fontId="3" fillId="2" borderId="1" xfId="1" applyNumberFormat="1" applyFont="1" applyFill="1" applyBorder="1"/>
    <xf numFmtId="0" fontId="2" fillId="2" borderId="5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right"/>
    </xf>
    <xf numFmtId="49" fontId="2" fillId="2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4" xfId="1" applyNumberFormat="1" applyFont="1" applyFill="1" applyBorder="1"/>
    <xf numFmtId="0" fontId="4" fillId="2" borderId="0" xfId="0" applyFont="1" applyFill="1"/>
    <xf numFmtId="165" fontId="3" fillId="2" borderId="0" xfId="1" applyNumberFormat="1" applyFont="1" applyFill="1"/>
    <xf numFmtId="0" fontId="0" fillId="2" borderId="0" xfId="0" applyFill="1"/>
    <xf numFmtId="164" fontId="3" fillId="2" borderId="7" xfId="1" applyNumberFormat="1" applyFont="1" applyFill="1" applyBorder="1" applyAlignment="1">
      <alignment horizontal="right"/>
    </xf>
    <xf numFmtId="164" fontId="2" fillId="2" borderId="10" xfId="1" applyNumberFormat="1" applyFont="1" applyFill="1" applyBorder="1" applyAlignment="1">
      <alignment horizontal="center"/>
    </xf>
    <xf numFmtId="49" fontId="2" fillId="2" borderId="9" xfId="1" applyNumberFormat="1" applyFont="1" applyFill="1" applyBorder="1" applyAlignment="1">
      <alignment horizontal="center"/>
    </xf>
    <xf numFmtId="165" fontId="3" fillId="2" borderId="10" xfId="1" applyNumberFormat="1" applyFont="1" applyFill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164" fontId="0" fillId="2" borderId="0" xfId="1" applyNumberFormat="1" applyFont="1" applyFill="1"/>
    <xf numFmtId="4" fontId="3" fillId="2" borderId="0" xfId="1" applyFont="1" applyFill="1"/>
    <xf numFmtId="165" fontId="3" fillId="2" borderId="0" xfId="0" applyNumberFormat="1" applyFont="1" applyFill="1"/>
    <xf numFmtId="0" fontId="2" fillId="2" borderId="0" xfId="0" applyFont="1" applyFill="1" applyAlignment="1">
      <alignment horizontal="center" vertical="center"/>
    </xf>
    <xf numFmtId="165" fontId="2" fillId="2" borderId="11" xfId="1" applyNumberFormat="1" applyFont="1" applyFill="1" applyBorder="1"/>
    <xf numFmtId="165" fontId="3" fillId="2" borderId="0" xfId="0" applyNumberFormat="1" applyFont="1" applyFill="1" applyAlignment="1">
      <alignment horizontal="center"/>
    </xf>
    <xf numFmtId="170" fontId="3" fillId="2" borderId="0" xfId="2" applyNumberFormat="1" applyFont="1" applyFill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11" xfId="1" applyNumberFormat="1" applyFont="1" applyFill="1" applyBorder="1" applyAlignment="1">
      <alignment horizontal="right"/>
    </xf>
    <xf numFmtId="164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165" fontId="2" fillId="2" borderId="0" xfId="1" applyNumberFormat="1" applyFont="1" applyFill="1" applyBorder="1"/>
    <xf numFmtId="169" fontId="3" fillId="2" borderId="0" xfId="1" applyNumberFormat="1" applyFont="1" applyFill="1" applyBorder="1"/>
    <xf numFmtId="14" fontId="3" fillId="2" borderId="0" xfId="0" applyNumberFormat="1" applyFont="1" applyFill="1"/>
    <xf numFmtId="165" fontId="2" fillId="2" borderId="0" xfId="0" applyNumberFormat="1" applyFont="1" applyFill="1"/>
    <xf numFmtId="0" fontId="0" fillId="2" borderId="5" xfId="0" applyFill="1" applyBorder="1"/>
    <xf numFmtId="165" fontId="3" fillId="2" borderId="9" xfId="1" applyNumberFormat="1" applyFont="1" applyFill="1" applyBorder="1"/>
    <xf numFmtId="164" fontId="2" fillId="2" borderId="12" xfId="1" applyNumberFormat="1" applyFont="1" applyFill="1" applyBorder="1" applyAlignment="1">
      <alignment horizontal="center"/>
    </xf>
    <xf numFmtId="4" fontId="0" fillId="2" borderId="0" xfId="0" applyNumberFormat="1" applyFill="1"/>
    <xf numFmtId="0" fontId="1" fillId="2" borderId="0" xfId="3" applyFill="1"/>
    <xf numFmtId="0" fontId="3" fillId="2" borderId="0" xfId="3" applyFont="1" applyFill="1" applyAlignment="1" applyProtection="1">
      <alignment horizontal="left"/>
      <protection locked="0"/>
    </xf>
    <xf numFmtId="168" fontId="3" fillId="2" borderId="0" xfId="1" applyNumberFormat="1" applyFont="1" applyFill="1" applyBorder="1"/>
    <xf numFmtId="165" fontId="2" fillId="2" borderId="2" xfId="1" applyNumberFormat="1" applyFont="1" applyFill="1" applyBorder="1" applyAlignment="1">
      <alignment horizontal="right"/>
    </xf>
    <xf numFmtId="165" fontId="2" fillId="2" borderId="4" xfId="1" applyNumberFormat="1" applyFont="1" applyFill="1" applyBorder="1" applyAlignment="1">
      <alignment horizontal="right"/>
    </xf>
    <xf numFmtId="4" fontId="3" fillId="2" borderId="0" xfId="1" applyFont="1" applyFill="1" applyBorder="1"/>
    <xf numFmtId="165" fontId="3" fillId="0" borderId="1" xfId="1" applyNumberFormat="1" applyFont="1" applyBorder="1" applyAlignment="1">
      <alignment horizontal="right"/>
    </xf>
    <xf numFmtId="0" fontId="3" fillId="2" borderId="4" xfId="0" applyFont="1" applyFill="1" applyBorder="1"/>
    <xf numFmtId="164" fontId="3" fillId="2" borderId="10" xfId="1" applyNumberFormat="1" applyFont="1" applyFill="1" applyBorder="1"/>
    <xf numFmtId="0" fontId="3" fillId="2" borderId="0" xfId="0" applyFon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/>
    </xf>
    <xf numFmtId="166" fontId="2" fillId="2" borderId="0" xfId="0" applyNumberFormat="1" applyFont="1" applyFill="1" applyAlignment="1" applyProtection="1">
      <alignment horizontal="center"/>
      <protection locked="0"/>
    </xf>
    <xf numFmtId="167" fontId="2" fillId="2" borderId="0" xfId="1" applyNumberFormat="1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/>
    </xf>
    <xf numFmtId="164" fontId="2" fillId="2" borderId="7" xfId="1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left"/>
    </xf>
    <xf numFmtId="166" fontId="2" fillId="2" borderId="0" xfId="0" applyNumberFormat="1" applyFont="1" applyFill="1" applyAlignment="1">
      <alignment horizontal="center"/>
    </xf>
    <xf numFmtId="0" fontId="2" fillId="2" borderId="0" xfId="0" applyFont="1" applyFill="1"/>
    <xf numFmtId="164" fontId="2" fillId="2" borderId="0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 vertical="top" wrapText="1"/>
    </xf>
    <xf numFmtId="0" fontId="2" fillId="2" borderId="7" xfId="0" applyFont="1" applyFill="1" applyBorder="1" applyAlignment="1">
      <alignment horizontal="center" vertical="center"/>
    </xf>
    <xf numFmtId="164" fontId="2" fillId="2" borderId="0" xfId="1" applyNumberFormat="1" applyFont="1" applyFill="1" applyAlignment="1">
      <alignment horizontal="center"/>
    </xf>
  </cellXfs>
  <cellStyles count="4">
    <cellStyle name="Normal" xfId="0" builtinId="0"/>
    <cellStyle name="Normal 3" xfId="3" xr:uid="{3326C955-773A-4BA4-9D9F-3E2284C69168}"/>
    <cellStyle name="Porcentagem" xfId="2" builtinId="5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117475</xdr:rowOff>
    </xdr:from>
    <xdr:to>
      <xdr:col>0</xdr:col>
      <xdr:colOff>1755775</xdr:colOff>
      <xdr:row>1</xdr:row>
      <xdr:rowOff>1460500</xdr:rowOff>
    </xdr:to>
    <xdr:pic>
      <xdr:nvPicPr>
        <xdr:cNvPr id="2049" name="Picture 1" descr="STN preto e branco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079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130175</xdr:rowOff>
    </xdr:from>
    <xdr:to>
      <xdr:col>0</xdr:col>
      <xdr:colOff>1773555</xdr:colOff>
      <xdr:row>1</xdr:row>
      <xdr:rowOff>1469390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206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127000</xdr:rowOff>
    </xdr:from>
    <xdr:to>
      <xdr:col>0</xdr:col>
      <xdr:colOff>1755775</xdr:colOff>
      <xdr:row>1</xdr:row>
      <xdr:rowOff>1470025</xdr:rowOff>
    </xdr:to>
    <xdr:pic>
      <xdr:nvPicPr>
        <xdr:cNvPr id="5" name="Picture 1" descr="STN preto e bran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165100</xdr:rowOff>
    </xdr:from>
    <xdr:to>
      <xdr:col>0</xdr:col>
      <xdr:colOff>1755775</xdr:colOff>
      <xdr:row>1</xdr:row>
      <xdr:rowOff>1508125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30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152400</xdr:rowOff>
    </xdr:from>
    <xdr:to>
      <xdr:col>0</xdr:col>
      <xdr:colOff>1768475</xdr:colOff>
      <xdr:row>1</xdr:row>
      <xdr:rowOff>1495425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</xdr:row>
      <xdr:rowOff>114300</xdr:rowOff>
    </xdr:from>
    <xdr:to>
      <xdr:col>0</xdr:col>
      <xdr:colOff>1793875</xdr:colOff>
      <xdr:row>1</xdr:row>
      <xdr:rowOff>1457325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00" y="2794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12700</xdr:rowOff>
    </xdr:from>
    <xdr:to>
      <xdr:col>0</xdr:col>
      <xdr:colOff>2009775</xdr:colOff>
      <xdr:row>1</xdr:row>
      <xdr:rowOff>1355725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03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139700</xdr:rowOff>
    </xdr:from>
    <xdr:to>
      <xdr:col>0</xdr:col>
      <xdr:colOff>1768475</xdr:colOff>
      <xdr:row>1</xdr:row>
      <xdr:rowOff>1482725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048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88900</xdr:rowOff>
    </xdr:from>
    <xdr:to>
      <xdr:col>0</xdr:col>
      <xdr:colOff>1806575</xdr:colOff>
      <xdr:row>1</xdr:row>
      <xdr:rowOff>1431925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600" y="2540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76200</xdr:rowOff>
    </xdr:from>
    <xdr:to>
      <xdr:col>0</xdr:col>
      <xdr:colOff>1768475</xdr:colOff>
      <xdr:row>1</xdr:row>
      <xdr:rowOff>1419225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2413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101600</xdr:rowOff>
    </xdr:from>
    <xdr:to>
      <xdr:col>0</xdr:col>
      <xdr:colOff>1819275</xdr:colOff>
      <xdr:row>1</xdr:row>
      <xdr:rowOff>1444625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101600</xdr:rowOff>
    </xdr:from>
    <xdr:to>
      <xdr:col>0</xdr:col>
      <xdr:colOff>1743075</xdr:colOff>
      <xdr:row>2</xdr:row>
      <xdr:rowOff>238125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66675</xdr:rowOff>
    </xdr:from>
    <xdr:to>
      <xdr:col>0</xdr:col>
      <xdr:colOff>1755775</xdr:colOff>
      <xdr:row>1</xdr:row>
      <xdr:rowOff>1219200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66675"/>
          <a:ext cx="1704975" cy="13430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COMUNICADO/2015/04/Painel%20Transf%20Const%202015_04%20abr%203a%20Cota.xlsx" TargetMode="External"/><Relationship Id="rId1" Type="http://schemas.openxmlformats.org/officeDocument/2006/relationships/externalLinkPath" Target="/COINT/GERED/__TC%20CONED/COMUNICADO/2015/04/Painel%20Transf%20Const%202015_04%20abr%203a%20Cota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COMUNICADO/BDTN_Banco_de_%20Dados.xlsx" TargetMode="External"/><Relationship Id="rId2" Type="http://schemas.openxmlformats.org/officeDocument/2006/relationships/externalLinkPath" Target="file:///L:\COINT\GERED\__TC%20CONED\COMUNICADO\BDTN_Banco_de_%20Dados.xlsx" TargetMode="External"/><Relationship Id="rId1" Type="http://schemas.openxmlformats.org/officeDocument/2006/relationships/externalLinkPath" Target="/COINT/GERED/__TC%20CONED/COMUNICADO/BDTN_Banco_de_%20D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dir"/>
      <sheetName val="Dados decêndio"/>
      <sheetName val="Comportamentos"/>
      <sheetName val="fechmes"/>
      <sheetName val="Demonstrativo"/>
      <sheetName val="Comparativo"/>
      <sheetName val="VR"/>
      <sheetName val="VN"/>
      <sheetName val="banc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>
            <v>42124</v>
          </cell>
        </row>
      </sheetData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UX"/>
      <sheetName val="OUTROS"/>
      <sheetName val="Planilha1"/>
      <sheetName val="BDTN"/>
      <sheetName val="REPASSES"/>
      <sheetName val="RB"/>
      <sheetName val="REST_COMP"/>
      <sheetName val="INCENTIVOS"/>
      <sheetName val="PIN PROTERRA"/>
      <sheetName val="RLIQ"/>
      <sheetName val="IMPRECDATA"/>
      <sheetName val="ECS"/>
      <sheetName val="FPM1%"/>
      <sheetName val="FPE"/>
      <sheetName val="Coef FPE"/>
    </sheetNames>
    <sheetDataSet>
      <sheetData sheetId="0"/>
      <sheetData sheetId="1"/>
      <sheetData sheetId="2"/>
      <sheetData sheetId="3"/>
      <sheetData sheetId="4"/>
      <sheetData sheetId="5">
        <row r="207">
          <cell r="F207">
            <v>353284411.72000003</v>
          </cell>
          <cell r="G207">
            <v>297148337.54000002</v>
          </cell>
          <cell r="H207">
            <v>6590348495.1000004</v>
          </cell>
          <cell r="I207">
            <v>12677517.530000001</v>
          </cell>
          <cell r="K207">
            <v>1951920197.98</v>
          </cell>
          <cell r="L207">
            <v>-11640996.890000001</v>
          </cell>
        </row>
        <row r="208">
          <cell r="F208">
            <v>347525044.13</v>
          </cell>
          <cell r="G208">
            <v>1587838123.6300001</v>
          </cell>
          <cell r="H208">
            <v>24369546158.970001</v>
          </cell>
          <cell r="I208">
            <v>102787692.8</v>
          </cell>
          <cell r="K208">
            <v>1409516590.3800001</v>
          </cell>
          <cell r="L208">
            <v>30175966.66</v>
          </cell>
        </row>
        <row r="209">
          <cell r="F209">
            <v>4642858103.71</v>
          </cell>
          <cell r="G209">
            <v>15728700738.02</v>
          </cell>
          <cell r="H209">
            <v>8295269127.6800003</v>
          </cell>
          <cell r="I209">
            <v>943624198.13999999</v>
          </cell>
          <cell r="K209">
            <v>4525006837.5</v>
          </cell>
          <cell r="L209">
            <v>80958480.660000011</v>
          </cell>
        </row>
        <row r="210">
          <cell r="F210">
            <v>341364602.82999998</v>
          </cell>
          <cell r="G210">
            <v>777261355.52999997</v>
          </cell>
          <cell r="H210">
            <v>8129927840.0600004</v>
          </cell>
          <cell r="I210">
            <v>166434516.28</v>
          </cell>
          <cell r="K210">
            <v>2090835618.74</v>
          </cell>
          <cell r="L210">
            <v>24299866.780000001</v>
          </cell>
        </row>
        <row r="211">
          <cell r="F211">
            <v>303937262.25</v>
          </cell>
          <cell r="G211">
            <v>3171623468.52</v>
          </cell>
          <cell r="H211">
            <v>25631231783.459999</v>
          </cell>
          <cell r="I211">
            <v>146650926.22</v>
          </cell>
          <cell r="K211">
            <v>1160147354.0599999</v>
          </cell>
          <cell r="L211">
            <v>14981923.989999998</v>
          </cell>
        </row>
        <row r="212">
          <cell r="F212">
            <v>4200598222.21</v>
          </cell>
          <cell r="G212">
            <v>37173119477.339996</v>
          </cell>
          <cell r="H212">
            <v>7371567368.3500004</v>
          </cell>
          <cell r="I212">
            <v>1146790624.6100001</v>
          </cell>
          <cell r="K212">
            <v>4169534630.0700002</v>
          </cell>
          <cell r="L212">
            <v>101703910.50999999</v>
          </cell>
        </row>
        <row r="213">
          <cell r="F213">
            <v>261054998.72</v>
          </cell>
          <cell r="G213">
            <v>1581042020.72</v>
          </cell>
          <cell r="H213">
            <v>5814703874.25</v>
          </cell>
          <cell r="I213">
            <v>108274328.41000001</v>
          </cell>
          <cell r="K213">
            <v>2003752318.1400001</v>
          </cell>
          <cell r="L213">
            <v>5598264.4699999997</v>
          </cell>
        </row>
        <row r="214">
          <cell r="F214">
            <v>299342134.56</v>
          </cell>
          <cell r="G214">
            <v>1852540940.5999999</v>
          </cell>
          <cell r="H214">
            <v>25016661270.119999</v>
          </cell>
          <cell r="I214">
            <v>138933496.09999999</v>
          </cell>
          <cell r="K214">
            <v>1256876423.76</v>
          </cell>
          <cell r="L214">
            <v>30291634.639999997</v>
          </cell>
        </row>
        <row r="215">
          <cell r="F215">
            <v>4361864926.4200001</v>
          </cell>
          <cell r="G215">
            <v>19134419424.470001</v>
          </cell>
          <cell r="H215">
            <v>8044080122.54</v>
          </cell>
          <cell r="I215">
            <v>2517754676.73</v>
          </cell>
          <cell r="K215">
            <v>4884886145.46</v>
          </cell>
          <cell r="L215">
            <v>48965919.18</v>
          </cell>
        </row>
        <row r="216">
          <cell r="F216">
            <v>444216593.50999999</v>
          </cell>
          <cell r="G216">
            <v>1573356960.4300001</v>
          </cell>
          <cell r="H216">
            <v>26177661695.169998</v>
          </cell>
          <cell r="I216">
            <v>217533216.36999997</v>
          </cell>
          <cell r="K216">
            <v>2258168697.2800002</v>
          </cell>
          <cell r="L216">
            <v>18199297.75</v>
          </cell>
        </row>
        <row r="217">
          <cell r="F217">
            <v>582275136.33000004</v>
          </cell>
          <cell r="G217">
            <v>3107142474.9400001</v>
          </cell>
          <cell r="H217">
            <v>29782428522.450001</v>
          </cell>
          <cell r="I217">
            <v>488608197.44999999</v>
          </cell>
          <cell r="K217">
            <v>2051660662.9200001</v>
          </cell>
          <cell r="L217">
            <v>47496589.659999996</v>
          </cell>
        </row>
        <row r="218">
          <cell r="F218">
            <v>3459177667.4400001</v>
          </cell>
          <cell r="G218">
            <v>14144168045.4</v>
          </cell>
          <cell r="H218">
            <v>15081690197.4</v>
          </cell>
          <cell r="I218">
            <v>1436157516.4400001</v>
          </cell>
          <cell r="K218">
            <v>4161354492.2199998</v>
          </cell>
          <cell r="L218">
            <v>146839487.48999998</v>
          </cell>
        </row>
        <row r="219">
          <cell r="F219">
            <v>223399191.94999999</v>
          </cell>
          <cell r="G219">
            <v>521972323.88</v>
          </cell>
          <cell r="H219">
            <v>12277219341.27</v>
          </cell>
          <cell r="I219">
            <v>179956451.66</v>
          </cell>
          <cell r="K219">
            <v>1860472496.24</v>
          </cell>
          <cell r="L219">
            <v>10705823.860000001</v>
          </cell>
        </row>
        <row r="220">
          <cell r="F220">
            <v>199991275.90000001</v>
          </cell>
          <cell r="G220">
            <v>3817409803.3400002</v>
          </cell>
          <cell r="H220">
            <v>36718537659.629997</v>
          </cell>
          <cell r="I220">
            <v>67358711.25</v>
          </cell>
          <cell r="K220">
            <v>1284672466.8</v>
          </cell>
          <cell r="L220">
            <v>-5123993.2300000004</v>
          </cell>
        </row>
        <row r="221">
          <cell r="F221">
            <v>2475594740.3000002</v>
          </cell>
          <cell r="G221">
            <v>60120146829.82</v>
          </cell>
          <cell r="H221">
            <v>10481063785.610001</v>
          </cell>
          <cell r="I221">
            <v>968711428.78999996</v>
          </cell>
          <cell r="K221">
            <v>4329634538.6499996</v>
          </cell>
          <cell r="L221">
            <v>123751451.7</v>
          </cell>
        </row>
        <row r="222">
          <cell r="F222">
            <v>191415612.84</v>
          </cell>
          <cell r="G222">
            <v>1656018675.1099999</v>
          </cell>
          <cell r="H222">
            <v>7109170749</v>
          </cell>
          <cell r="I222">
            <v>500406551.38999999</v>
          </cell>
          <cell r="K222">
            <v>2024776961.0899999</v>
          </cell>
          <cell r="L222">
            <v>8281075.1300000008</v>
          </cell>
        </row>
        <row r="223">
          <cell r="F223">
            <v>178695147.43000001</v>
          </cell>
          <cell r="G223">
            <v>2503539723.8800001</v>
          </cell>
          <cell r="H223">
            <v>22968913618.09</v>
          </cell>
          <cell r="I223">
            <v>70017435.640000015</v>
          </cell>
          <cell r="K223">
            <v>1038437974.1900001</v>
          </cell>
          <cell r="L223">
            <v>770703.9299999997</v>
          </cell>
        </row>
        <row r="224">
          <cell r="F224">
            <v>2009204886.25</v>
          </cell>
          <cell r="G224">
            <v>18633295811.32</v>
          </cell>
          <cell r="H224">
            <v>7567013894.5500002</v>
          </cell>
          <cell r="I224">
            <v>853675918.84000003</v>
          </cell>
          <cell r="K224">
            <v>3692362495.48</v>
          </cell>
          <cell r="L224">
            <v>84925014.109999999</v>
          </cell>
        </row>
        <row r="225">
          <cell r="F225">
            <v>187417473.81999999</v>
          </cell>
          <cell r="G225">
            <v>841603905.73000002</v>
          </cell>
          <cell r="H225">
            <v>4536818603.4399996</v>
          </cell>
          <cell r="I225">
            <v>149216043.84</v>
          </cell>
          <cell r="K225">
            <v>2018586022.78</v>
          </cell>
          <cell r="L225">
            <v>6792400.3499999996</v>
          </cell>
        </row>
        <row r="226">
          <cell r="F226">
            <v>168000398.81</v>
          </cell>
          <cell r="G226">
            <v>2363340606.3400002</v>
          </cell>
          <cell r="H226">
            <v>30067111818.139999</v>
          </cell>
          <cell r="I226">
            <v>140913898.79999998</v>
          </cell>
          <cell r="K226">
            <v>1594232448.45</v>
          </cell>
          <cell r="L226">
            <v>-41793412.659999996</v>
          </cell>
        </row>
        <row r="227">
          <cell r="F227">
            <v>2012941541.6700001</v>
          </cell>
          <cell r="G227">
            <v>21721918828.82</v>
          </cell>
          <cell r="H227">
            <v>7969748166.3100004</v>
          </cell>
          <cell r="I227">
            <v>1097155494.0599999</v>
          </cell>
          <cell r="K227">
            <v>4074054288.8499999</v>
          </cell>
          <cell r="L227">
            <v>94935772.050000012</v>
          </cell>
        </row>
        <row r="228">
          <cell r="F228">
            <v>372345600.68000001</v>
          </cell>
          <cell r="G228">
            <v>776499038.46000004</v>
          </cell>
          <cell r="H228">
            <v>9482620018.2600002</v>
          </cell>
          <cell r="I228">
            <v>192252990.84000003</v>
          </cell>
          <cell r="K228">
            <v>2019005148.6800001</v>
          </cell>
          <cell r="L228">
            <v>4731238.5699999994</v>
          </cell>
        </row>
        <row r="229">
          <cell r="F229">
            <v>390449444.69999999</v>
          </cell>
          <cell r="G229">
            <v>3105498287.2800002</v>
          </cell>
          <cell r="H229">
            <v>29309933840.43</v>
          </cell>
          <cell r="I229">
            <v>141629493.11000001</v>
          </cell>
          <cell r="K229">
            <v>1060490025.3</v>
          </cell>
          <cell r="L229">
            <v>8837768.8200000003</v>
          </cell>
        </row>
        <row r="230">
          <cell r="F230">
            <v>2573433097.4499998</v>
          </cell>
          <cell r="G230">
            <v>38657602040.540001</v>
          </cell>
          <cell r="H230">
            <v>7625058760.3299999</v>
          </cell>
          <cell r="I230">
            <v>1051803975.45</v>
          </cell>
          <cell r="K230">
            <v>4577903841.29</v>
          </cell>
          <cell r="L230">
            <v>91286308.370000005</v>
          </cell>
        </row>
        <row r="231">
          <cell r="F231">
            <v>675770127.20000005</v>
          </cell>
          <cell r="G231">
            <v>3291793789.04</v>
          </cell>
          <cell r="H231">
            <v>5969094504.0299997</v>
          </cell>
          <cell r="I231">
            <v>211513724.19000003</v>
          </cell>
          <cell r="K231">
            <v>1739974506.96</v>
          </cell>
          <cell r="L231">
            <v>1112027.47</v>
          </cell>
        </row>
        <row r="232">
          <cell r="F232">
            <v>2166702802.8099999</v>
          </cell>
          <cell r="G232">
            <v>2926110404.8000002</v>
          </cell>
          <cell r="H232">
            <v>28306608020.360001</v>
          </cell>
          <cell r="I232">
            <v>211850733.46000001</v>
          </cell>
          <cell r="K232">
            <v>1778185898.0699999</v>
          </cell>
          <cell r="L232">
            <v>5648522.0099999998</v>
          </cell>
        </row>
        <row r="233">
          <cell r="F233">
            <v>27755356041.450001</v>
          </cell>
          <cell r="G233">
            <v>19356073593.75</v>
          </cell>
          <cell r="H233">
            <v>8277393336.8000002</v>
          </cell>
          <cell r="I233">
            <v>1317041156.02</v>
          </cell>
          <cell r="K233">
            <v>4873406049.1899996</v>
          </cell>
          <cell r="L233">
            <v>93888615.469999999</v>
          </cell>
        </row>
        <row r="234">
          <cell r="F234">
            <v>969774645.10000002</v>
          </cell>
          <cell r="G234">
            <v>643425719.27999997</v>
          </cell>
          <cell r="H234">
            <v>23703167094.689999</v>
          </cell>
          <cell r="I234">
            <v>205675118.52999997</v>
          </cell>
          <cell r="K234">
            <v>3934377389.9200001</v>
          </cell>
          <cell r="L234">
            <v>7545702.6899999995</v>
          </cell>
        </row>
        <row r="235">
          <cell r="F235">
            <v>597536322.26999998</v>
          </cell>
          <cell r="G235">
            <v>1735550827.45</v>
          </cell>
          <cell r="H235">
            <v>27551917499.759998</v>
          </cell>
          <cell r="I235">
            <v>190312785.46000001</v>
          </cell>
          <cell r="K235">
            <v>1420152234.47</v>
          </cell>
          <cell r="L235">
            <v>31782407.170000002</v>
          </cell>
        </row>
        <row r="236">
          <cell r="F236">
            <v>5976641031.0799999</v>
          </cell>
          <cell r="G236">
            <v>18748920927.32</v>
          </cell>
          <cell r="H236">
            <v>7976038894.2399998</v>
          </cell>
          <cell r="I236">
            <v>951938541.81999993</v>
          </cell>
          <cell r="K236">
            <v>6139267978.1400003</v>
          </cell>
          <cell r="L236">
            <v>92367909.820000008</v>
          </cell>
        </row>
        <row r="237">
          <cell r="F237">
            <v>511735595.63</v>
          </cell>
          <cell r="G237">
            <v>962876189.41999996</v>
          </cell>
          <cell r="H237">
            <v>10542030701.030001</v>
          </cell>
          <cell r="I237">
            <v>151364805.65000001</v>
          </cell>
          <cell r="K237">
            <v>2338617377.0300002</v>
          </cell>
          <cell r="L237">
            <v>2455179.79</v>
          </cell>
        </row>
        <row r="238">
          <cell r="F238">
            <v>495610285.36000001</v>
          </cell>
          <cell r="G238">
            <v>3232192707.4400001</v>
          </cell>
          <cell r="H238">
            <v>26092121131.619999</v>
          </cell>
          <cell r="I238">
            <v>178302823.93000001</v>
          </cell>
          <cell r="K238">
            <v>1118827534.9000001</v>
          </cell>
          <cell r="L238">
            <v>11299563.359999999</v>
          </cell>
        </row>
        <row r="239">
          <cell r="F239">
            <v>5741048157.3999996</v>
          </cell>
          <cell r="G239">
            <v>37298112048.989998</v>
          </cell>
          <cell r="H239">
            <v>7242815863.9799995</v>
          </cell>
          <cell r="I239">
            <v>1066892592.0699999</v>
          </cell>
          <cell r="K239">
            <v>5649173660.9799995</v>
          </cell>
          <cell r="L239">
            <v>88293795.560000002</v>
          </cell>
        </row>
        <row r="240">
          <cell r="F240">
            <v>415004349.98000002</v>
          </cell>
          <cell r="G240">
            <v>1068126549.83</v>
          </cell>
          <cell r="H240">
            <v>5649342406.9499998</v>
          </cell>
          <cell r="I240">
            <v>207501940.13999999</v>
          </cell>
          <cell r="K240">
            <v>3210050365.1399999</v>
          </cell>
          <cell r="L240">
            <v>7158344.3000000007</v>
          </cell>
        </row>
        <row r="241">
          <cell r="F241">
            <v>504744828.44</v>
          </cell>
          <cell r="G241">
            <v>2886237805.6399999</v>
          </cell>
          <cell r="H241">
            <v>26449032077.650002</v>
          </cell>
          <cell r="I241">
            <v>228645285.01000002</v>
          </cell>
          <cell r="K241">
            <v>1543979373.4000001</v>
          </cell>
          <cell r="L241">
            <v>13099740.17</v>
          </cell>
        </row>
        <row r="242">
          <cell r="F242">
            <v>4893327714.6899996</v>
          </cell>
          <cell r="G242">
            <v>18415610706.43</v>
          </cell>
          <cell r="H242">
            <v>12940882995.530001</v>
          </cell>
          <cell r="I242">
            <v>768179104.68000007</v>
          </cell>
          <cell r="K242">
            <v>4765021867.25</v>
          </cell>
          <cell r="L242">
            <v>64167250.959999993</v>
          </cell>
        </row>
      </sheetData>
      <sheetData sheetId="6">
        <row r="207">
          <cell r="F207">
            <v>1812893.58</v>
          </cell>
          <cell r="G207">
            <v>448383848.37</v>
          </cell>
          <cell r="H207">
            <v>16753720.75</v>
          </cell>
          <cell r="I207">
            <v>0</v>
          </cell>
          <cell r="K207">
            <v>674580.8</v>
          </cell>
          <cell r="L207">
            <v>0</v>
          </cell>
        </row>
        <row r="208">
          <cell r="F208">
            <v>2785672.05</v>
          </cell>
          <cell r="G208">
            <v>2027073942.75</v>
          </cell>
          <cell r="H208">
            <v>1795702.85</v>
          </cell>
          <cell r="I208">
            <v>0</v>
          </cell>
          <cell r="K208">
            <v>1002088.32</v>
          </cell>
          <cell r="L208">
            <v>0</v>
          </cell>
        </row>
        <row r="209">
          <cell r="F209">
            <v>54439753.740000002</v>
          </cell>
          <cell r="G209">
            <v>6316960627.9700003</v>
          </cell>
          <cell r="H209">
            <v>1065044583.96</v>
          </cell>
          <cell r="I209">
            <v>685664.66999999993</v>
          </cell>
          <cell r="K209">
            <v>112453504.15000001</v>
          </cell>
          <cell r="L209">
            <v>101.63</v>
          </cell>
        </row>
        <row r="210">
          <cell r="F210">
            <v>3120120.4</v>
          </cell>
          <cell r="G210">
            <v>455570973.70999998</v>
          </cell>
          <cell r="H210">
            <v>2053471.15</v>
          </cell>
          <cell r="I210">
            <v>6528.6399999999994</v>
          </cell>
          <cell r="K210">
            <v>208776105.86000001</v>
          </cell>
          <cell r="L210">
            <v>0</v>
          </cell>
        </row>
        <row r="211">
          <cell r="F211">
            <v>1371457.19</v>
          </cell>
          <cell r="G211">
            <v>3695021792.4200001</v>
          </cell>
          <cell r="H211">
            <v>5131139.0199999996</v>
          </cell>
          <cell r="I211">
            <v>2715.6400000000003</v>
          </cell>
          <cell r="K211">
            <v>80934077.310000002</v>
          </cell>
          <cell r="L211">
            <v>0</v>
          </cell>
        </row>
        <row r="212">
          <cell r="F212">
            <v>28586476.370000001</v>
          </cell>
          <cell r="G212">
            <v>1559585170.1700001</v>
          </cell>
          <cell r="H212">
            <v>625694646.61000001</v>
          </cell>
          <cell r="I212">
            <v>905127.19000000006</v>
          </cell>
          <cell r="K212">
            <v>102282736.77</v>
          </cell>
          <cell r="L212">
            <v>851865.07000000007</v>
          </cell>
        </row>
        <row r="213">
          <cell r="F213">
            <v>6657151.7599999998</v>
          </cell>
          <cell r="G213">
            <v>3675471.28</v>
          </cell>
          <cell r="H213">
            <v>1660201.37</v>
          </cell>
          <cell r="I213">
            <v>17488.72</v>
          </cell>
          <cell r="K213">
            <v>57637816.619999997</v>
          </cell>
          <cell r="L213">
            <v>0</v>
          </cell>
        </row>
        <row r="214">
          <cell r="F214">
            <v>7242615.4199999999</v>
          </cell>
          <cell r="G214">
            <v>2900679938.6700001</v>
          </cell>
          <cell r="H214">
            <v>3128569.32</v>
          </cell>
          <cell r="I214">
            <v>37.14</v>
          </cell>
          <cell r="K214">
            <v>136293.20000000001</v>
          </cell>
          <cell r="L214">
            <v>0</v>
          </cell>
        </row>
        <row r="215">
          <cell r="F215">
            <v>37930788.93</v>
          </cell>
          <cell r="G215">
            <v>2925041648.0799999</v>
          </cell>
          <cell r="H215">
            <v>523533572.33999997</v>
          </cell>
          <cell r="I215">
            <v>920270.63</v>
          </cell>
          <cell r="K215">
            <v>203181949.81999999</v>
          </cell>
          <cell r="L215">
            <v>16106.599999999999</v>
          </cell>
        </row>
        <row r="216">
          <cell r="F216">
            <v>1407060.65</v>
          </cell>
          <cell r="G216">
            <v>77505630.290000007</v>
          </cell>
          <cell r="H216">
            <v>3372965.53</v>
          </cell>
          <cell r="I216">
            <v>9.5500000000000007</v>
          </cell>
          <cell r="K216">
            <v>7430564.9800000004</v>
          </cell>
          <cell r="L216">
            <v>496.85</v>
          </cell>
        </row>
        <row r="217">
          <cell r="F217">
            <v>8979187.1199999992</v>
          </cell>
          <cell r="G217">
            <v>3356231317.0500002</v>
          </cell>
          <cell r="H217">
            <v>5844307.8399999999</v>
          </cell>
          <cell r="I217">
            <v>317.14</v>
          </cell>
          <cell r="K217">
            <v>126810660.2</v>
          </cell>
          <cell r="L217">
            <v>0</v>
          </cell>
        </row>
        <row r="218">
          <cell r="F218">
            <v>23409620.039999999</v>
          </cell>
          <cell r="G218">
            <v>3708273644.27</v>
          </cell>
          <cell r="H218">
            <v>629917783.37</v>
          </cell>
          <cell r="I218">
            <v>711728.84000000008</v>
          </cell>
          <cell r="K218">
            <v>324323318.67000002</v>
          </cell>
          <cell r="L218">
            <v>422519.55000000005</v>
          </cell>
        </row>
        <row r="219">
          <cell r="F219">
            <v>131650.76999999999</v>
          </cell>
          <cell r="G219">
            <v>414132739.52999997</v>
          </cell>
          <cell r="H219">
            <v>3439830.23</v>
          </cell>
          <cell r="I219">
            <v>0</v>
          </cell>
          <cell r="K219">
            <v>10861392.630000001</v>
          </cell>
          <cell r="L219">
            <v>0</v>
          </cell>
        </row>
        <row r="220">
          <cell r="F220">
            <v>578429.49</v>
          </cell>
          <cell r="G220">
            <v>1193142136.24</v>
          </cell>
          <cell r="H220">
            <v>46889734.539999999</v>
          </cell>
          <cell r="I220">
            <v>663.77</v>
          </cell>
          <cell r="K220">
            <v>136451502.90000001</v>
          </cell>
          <cell r="L220">
            <v>0</v>
          </cell>
        </row>
        <row r="221">
          <cell r="F221">
            <v>32765382.510000002</v>
          </cell>
          <cell r="G221">
            <v>3128486761.8400002</v>
          </cell>
          <cell r="H221">
            <v>416505612.00999999</v>
          </cell>
          <cell r="I221">
            <v>9590577.540000001</v>
          </cell>
          <cell r="K221">
            <v>63714572.609999999</v>
          </cell>
          <cell r="L221">
            <v>264673.33</v>
          </cell>
        </row>
        <row r="222">
          <cell r="F222">
            <v>623817.11</v>
          </cell>
          <cell r="G222">
            <v>79658043.969999999</v>
          </cell>
          <cell r="H222">
            <v>50876394.920000002</v>
          </cell>
          <cell r="I222">
            <v>0</v>
          </cell>
          <cell r="K222">
            <v>82574230.650000006</v>
          </cell>
          <cell r="L222">
            <v>0</v>
          </cell>
        </row>
        <row r="223">
          <cell r="F223">
            <v>1750412.05</v>
          </cell>
          <cell r="G223">
            <v>816395964.07000005</v>
          </cell>
          <cell r="H223">
            <v>2563505.81</v>
          </cell>
          <cell r="I223">
            <v>0</v>
          </cell>
          <cell r="K223">
            <v>47114471.759999998</v>
          </cell>
          <cell r="L223">
            <v>0</v>
          </cell>
        </row>
        <row r="224">
          <cell r="F224">
            <v>63536291.109999999</v>
          </cell>
          <cell r="G224">
            <v>3418546840.4400001</v>
          </cell>
          <cell r="H224">
            <v>681632268.67999995</v>
          </cell>
          <cell r="I224">
            <v>473279.22</v>
          </cell>
          <cell r="K224">
            <v>83975017.870000005</v>
          </cell>
          <cell r="L224">
            <v>122.87</v>
          </cell>
        </row>
        <row r="225">
          <cell r="F225">
            <v>3002006.71</v>
          </cell>
          <cell r="G225">
            <v>67314861.090000004</v>
          </cell>
          <cell r="H225">
            <v>4881384.63</v>
          </cell>
          <cell r="I225">
            <v>0</v>
          </cell>
          <cell r="K225">
            <v>9518931.2400000002</v>
          </cell>
          <cell r="L225">
            <v>0</v>
          </cell>
        </row>
        <row r="226">
          <cell r="F226">
            <v>17234848.82</v>
          </cell>
          <cell r="G226">
            <v>2682661494.8600001</v>
          </cell>
          <cell r="H226">
            <v>3539908.06</v>
          </cell>
          <cell r="I226">
            <v>0</v>
          </cell>
          <cell r="K226">
            <v>3652912.73</v>
          </cell>
          <cell r="L226">
            <v>0</v>
          </cell>
        </row>
        <row r="227">
          <cell r="F227">
            <v>15186941.77</v>
          </cell>
          <cell r="G227">
            <v>721102050.97000003</v>
          </cell>
          <cell r="H227">
            <v>319749345.44</v>
          </cell>
          <cell r="I227">
            <v>142004.20000000001</v>
          </cell>
          <cell r="K227">
            <v>345016194.48000002</v>
          </cell>
          <cell r="L227">
            <v>3764866.5900000003</v>
          </cell>
        </row>
        <row r="228">
          <cell r="F228">
            <v>973722.34</v>
          </cell>
          <cell r="G228">
            <v>3783042.89</v>
          </cell>
          <cell r="H228">
            <v>2708416.08</v>
          </cell>
          <cell r="I228">
            <v>0</v>
          </cell>
          <cell r="K228">
            <v>183032575.19999999</v>
          </cell>
          <cell r="L228">
            <v>0</v>
          </cell>
        </row>
        <row r="229">
          <cell r="F229">
            <v>444237.82</v>
          </cell>
          <cell r="G229">
            <v>2024714277.05</v>
          </cell>
          <cell r="H229">
            <v>2427474.25</v>
          </cell>
          <cell r="I229">
            <v>825.46</v>
          </cell>
          <cell r="K229">
            <v>344988975.77999997</v>
          </cell>
          <cell r="L229">
            <v>540630.81000000006</v>
          </cell>
        </row>
        <row r="230">
          <cell r="F230">
            <v>12528648.949999999</v>
          </cell>
          <cell r="G230">
            <v>1726702173.01</v>
          </cell>
          <cell r="H230">
            <v>618786910.39999998</v>
          </cell>
          <cell r="I230">
            <v>158672.13</v>
          </cell>
          <cell r="K230">
            <v>136829592.41999999</v>
          </cell>
          <cell r="L230">
            <v>0</v>
          </cell>
        </row>
        <row r="231">
          <cell r="F231">
            <v>5228802.3499999996</v>
          </cell>
          <cell r="G231">
            <v>149573221.75999999</v>
          </cell>
          <cell r="H231">
            <v>1802750.79</v>
          </cell>
          <cell r="I231">
            <v>0</v>
          </cell>
          <cell r="K231">
            <v>284518915.31</v>
          </cell>
          <cell r="L231">
            <v>359388.4</v>
          </cell>
        </row>
        <row r="232">
          <cell r="F232">
            <v>5998676.6200000001</v>
          </cell>
          <cell r="G232">
            <v>2151019841.4699998</v>
          </cell>
          <cell r="H232">
            <v>4291601.42</v>
          </cell>
          <cell r="I232">
            <v>0</v>
          </cell>
          <cell r="K232">
            <v>99642821.209999993</v>
          </cell>
          <cell r="L232">
            <v>224169.4</v>
          </cell>
        </row>
        <row r="233">
          <cell r="F233">
            <v>36083681.390000001</v>
          </cell>
          <cell r="G233">
            <v>2589701069.1799998</v>
          </cell>
          <cell r="H233">
            <v>16051601040.299999</v>
          </cell>
          <cell r="I233">
            <v>218162.17</v>
          </cell>
          <cell r="K233">
            <v>20641529.059999999</v>
          </cell>
          <cell r="L233">
            <v>431.17</v>
          </cell>
        </row>
        <row r="234">
          <cell r="F234">
            <v>11847807.57</v>
          </cell>
          <cell r="G234">
            <v>21015138.18</v>
          </cell>
          <cell r="H234">
            <v>43747522.240000002</v>
          </cell>
          <cell r="I234">
            <v>0</v>
          </cell>
          <cell r="K234">
            <v>19789010.75</v>
          </cell>
          <cell r="L234">
            <v>0</v>
          </cell>
        </row>
        <row r="235">
          <cell r="F235">
            <v>501454.82</v>
          </cell>
          <cell r="G235">
            <v>1949045019.6700001</v>
          </cell>
          <cell r="H235">
            <v>1612754.04</v>
          </cell>
          <cell r="I235">
            <v>2487.87</v>
          </cell>
          <cell r="K235">
            <v>74438299.530000001</v>
          </cell>
          <cell r="L235">
            <v>0</v>
          </cell>
        </row>
        <row r="236">
          <cell r="F236">
            <v>15203360.189999999</v>
          </cell>
          <cell r="G236">
            <v>1719370876.77</v>
          </cell>
          <cell r="H236">
            <v>16085546529.629999</v>
          </cell>
          <cell r="I236">
            <v>193665.31</v>
          </cell>
          <cell r="K236">
            <v>66018852.060000002</v>
          </cell>
          <cell r="L236">
            <v>69.63</v>
          </cell>
        </row>
        <row r="237">
          <cell r="F237">
            <v>11550795.619999999</v>
          </cell>
          <cell r="G237">
            <v>542222239.40999997</v>
          </cell>
          <cell r="H237">
            <v>475541607.94999999</v>
          </cell>
          <cell r="I237">
            <v>0</v>
          </cell>
          <cell r="K237">
            <v>970322.8</v>
          </cell>
          <cell r="L237">
            <v>0</v>
          </cell>
        </row>
        <row r="238">
          <cell r="F238">
            <v>5951028.71</v>
          </cell>
          <cell r="G238">
            <v>2138210048.3399999</v>
          </cell>
          <cell r="H238">
            <v>7332899.2800000003</v>
          </cell>
          <cell r="I238">
            <v>0</v>
          </cell>
          <cell r="K238">
            <v>360483573.55000001</v>
          </cell>
          <cell r="L238">
            <v>0</v>
          </cell>
        </row>
        <row r="239">
          <cell r="F239">
            <v>22081551.23</v>
          </cell>
          <cell r="G239">
            <v>1624131469.3</v>
          </cell>
          <cell r="H239">
            <v>5207090469.1400003</v>
          </cell>
          <cell r="I239">
            <v>223027.6</v>
          </cell>
          <cell r="K239">
            <v>517161526.13</v>
          </cell>
          <cell r="L239">
            <v>0</v>
          </cell>
        </row>
        <row r="240">
          <cell r="F240">
            <v>8801749.7100000009</v>
          </cell>
          <cell r="G240">
            <v>1815825.98</v>
          </cell>
          <cell r="H240">
            <v>3577103.51</v>
          </cell>
          <cell r="I240">
            <v>18.84</v>
          </cell>
          <cell r="K240">
            <v>123842.87</v>
          </cell>
          <cell r="L240">
            <v>3555580.15</v>
          </cell>
        </row>
        <row r="241">
          <cell r="F241">
            <v>23103669.66</v>
          </cell>
          <cell r="G241">
            <v>5898003533.7399998</v>
          </cell>
          <cell r="H241">
            <v>7027402.7800000003</v>
          </cell>
          <cell r="I241">
            <v>187.06</v>
          </cell>
          <cell r="K241">
            <v>2253531.71</v>
          </cell>
          <cell r="L241">
            <v>973235.54</v>
          </cell>
        </row>
        <row r="242">
          <cell r="F242">
            <v>145390112.84999999</v>
          </cell>
          <cell r="G242">
            <v>12786952923.049999</v>
          </cell>
          <cell r="H242">
            <v>1267394696.9100001</v>
          </cell>
          <cell r="I242">
            <v>155692.63</v>
          </cell>
          <cell r="K242">
            <v>143624188.58000001</v>
          </cell>
          <cell r="L242">
            <v>214.2</v>
          </cell>
        </row>
      </sheetData>
      <sheetData sheetId="7">
        <row r="207">
          <cell r="L207">
            <v>0</v>
          </cell>
        </row>
        <row r="208">
          <cell r="L208">
            <v>0</v>
          </cell>
        </row>
        <row r="209">
          <cell r="L209">
            <v>0</v>
          </cell>
        </row>
        <row r="210">
          <cell r="L210">
            <v>0</v>
          </cell>
        </row>
        <row r="211">
          <cell r="L211">
            <v>0</v>
          </cell>
        </row>
        <row r="212">
          <cell r="L212">
            <v>0</v>
          </cell>
        </row>
        <row r="213">
          <cell r="L213">
            <v>0</v>
          </cell>
        </row>
        <row r="214">
          <cell r="L214">
            <v>0</v>
          </cell>
        </row>
        <row r="215">
          <cell r="L215">
            <v>0</v>
          </cell>
        </row>
        <row r="216">
          <cell r="L216">
            <v>0</v>
          </cell>
        </row>
        <row r="217">
          <cell r="L217">
            <v>0</v>
          </cell>
        </row>
        <row r="218">
          <cell r="L218">
            <v>374617.67</v>
          </cell>
        </row>
        <row r="219">
          <cell r="L219">
            <v>0</v>
          </cell>
        </row>
        <row r="220">
          <cell r="L220">
            <v>0</v>
          </cell>
        </row>
        <row r="221">
          <cell r="L221">
            <v>0</v>
          </cell>
        </row>
        <row r="222">
          <cell r="L222">
            <v>0</v>
          </cell>
        </row>
        <row r="223">
          <cell r="L223">
            <v>0</v>
          </cell>
        </row>
        <row r="224">
          <cell r="L224">
            <v>0</v>
          </cell>
        </row>
        <row r="225">
          <cell r="L225">
            <v>0</v>
          </cell>
        </row>
        <row r="226">
          <cell r="L226">
            <v>0</v>
          </cell>
        </row>
        <row r="227">
          <cell r="L227">
            <v>0</v>
          </cell>
        </row>
        <row r="228">
          <cell r="L228">
            <v>0</v>
          </cell>
        </row>
        <row r="229">
          <cell r="L229">
            <v>0</v>
          </cell>
        </row>
        <row r="230">
          <cell r="L230">
            <v>0</v>
          </cell>
        </row>
        <row r="231">
          <cell r="L231">
            <v>0</v>
          </cell>
        </row>
        <row r="232">
          <cell r="L232">
            <v>0</v>
          </cell>
        </row>
        <row r="233">
          <cell r="L233">
            <v>0</v>
          </cell>
        </row>
        <row r="234">
          <cell r="L234">
            <v>0</v>
          </cell>
        </row>
        <row r="235">
          <cell r="L235">
            <v>0</v>
          </cell>
        </row>
        <row r="236">
          <cell r="L236">
            <v>651205.27</v>
          </cell>
        </row>
        <row r="237">
          <cell r="L237">
            <v>0</v>
          </cell>
        </row>
        <row r="238">
          <cell r="L238">
            <v>0</v>
          </cell>
        </row>
        <row r="239">
          <cell r="L239">
            <v>0</v>
          </cell>
        </row>
        <row r="240">
          <cell r="L240">
            <v>0</v>
          </cell>
        </row>
        <row r="241">
          <cell r="L241">
            <v>0</v>
          </cell>
        </row>
        <row r="242">
          <cell r="L242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2:L52"/>
  <sheetViews>
    <sheetView zoomScale="80" zoomScaleNormal="80" workbookViewId="0">
      <selection activeCell="B22" sqref="B22:F23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0" width="9.140625" style="1"/>
    <col min="11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7" t="s">
        <v>58</v>
      </c>
      <c r="B3" s="67"/>
      <c r="C3" s="67"/>
      <c r="D3" s="67"/>
      <c r="E3" s="67"/>
      <c r="F3" s="67"/>
      <c r="G3" s="67"/>
    </row>
    <row r="4" spans="1:7" ht="15.75" x14ac:dyDescent="0.25">
      <c r="A4" s="67" t="s">
        <v>0</v>
      </c>
      <c r="B4" s="67"/>
      <c r="C4" s="67"/>
      <c r="D4" s="67"/>
      <c r="E4" s="67"/>
      <c r="F4" s="67"/>
      <c r="G4" s="67"/>
    </row>
    <row r="5" spans="1:7" ht="15.75" x14ac:dyDescent="0.25">
      <c r="A5" s="67" t="s">
        <v>80</v>
      </c>
      <c r="B5" s="67"/>
      <c r="C5" s="67"/>
      <c r="D5" s="67"/>
      <c r="E5" s="67"/>
      <c r="F5" s="67"/>
      <c r="G5" s="67"/>
    </row>
    <row r="8" spans="1:7" ht="15.75" x14ac:dyDescent="0.25">
      <c r="A8" s="59" t="s">
        <v>3</v>
      </c>
      <c r="B8" s="59"/>
      <c r="C8" s="59"/>
      <c r="D8" s="59"/>
      <c r="E8" s="59"/>
      <c r="F8" s="59"/>
      <c r="G8" s="59"/>
    </row>
    <row r="9" spans="1:7" ht="15.75" x14ac:dyDescent="0.25">
      <c r="A9" s="59" t="s">
        <v>4</v>
      </c>
      <c r="B9" s="59"/>
      <c r="C9" s="59"/>
      <c r="D9" s="59"/>
      <c r="E9" s="59"/>
      <c r="F9" s="59"/>
      <c r="G9" s="59"/>
    </row>
    <row r="10" spans="1:7" ht="15.75" x14ac:dyDescent="0.25">
      <c r="A10" s="66">
        <v>46023</v>
      </c>
      <c r="B10" s="66"/>
      <c r="C10" s="66"/>
      <c r="D10" s="66"/>
      <c r="E10" s="66"/>
      <c r="F10" s="66"/>
      <c r="G10" s="66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2" t="s">
        <v>5</v>
      </c>
      <c r="B12" s="63" t="s">
        <v>6</v>
      </c>
      <c r="C12" s="64"/>
      <c r="D12" s="64"/>
      <c r="E12" s="64"/>
      <c r="F12" s="64"/>
      <c r="G12" s="64"/>
    </row>
    <row r="13" spans="1:7" s="6" customFormat="1" ht="15.75" x14ac:dyDescent="0.25">
      <c r="A13" s="62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2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2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55">
        <v>3882568.1352900001</v>
      </c>
      <c r="C17" s="55">
        <v>0</v>
      </c>
      <c r="D17" s="55">
        <v>0</v>
      </c>
      <c r="E17" s="55">
        <v>0</v>
      </c>
      <c r="F17" s="55">
        <v>24119.700299999997</v>
      </c>
      <c r="G17" s="55">
        <f>B17-C17-D17-E17-F17</f>
        <v>3858448.43499</v>
      </c>
    </row>
    <row r="18" spans="1:12" x14ac:dyDescent="0.2">
      <c r="A18" s="1" t="s">
        <v>24</v>
      </c>
      <c r="B18" s="11">
        <v>18483550.172619998</v>
      </c>
      <c r="C18" s="11">
        <v>0</v>
      </c>
      <c r="D18" s="11">
        <v>0</v>
      </c>
      <c r="E18" s="11">
        <v>374.61766999999998</v>
      </c>
      <c r="F18" s="11">
        <v>5315548.5200399999</v>
      </c>
      <c r="G18" s="11">
        <f t="shared" ref="G18:G23" si="0">B18-C18-D18-E18-F18</f>
        <v>13167627.034909999</v>
      </c>
    </row>
    <row r="19" spans="1:12" x14ac:dyDescent="0.2">
      <c r="A19" s="1" t="s">
        <v>23</v>
      </c>
      <c r="B19" s="11">
        <v>64077447.198299997</v>
      </c>
      <c r="C19" s="11">
        <v>0</v>
      </c>
      <c r="D19" s="11">
        <v>0</v>
      </c>
      <c r="E19" s="11">
        <v>0</v>
      </c>
      <c r="F19" s="11">
        <v>680247.34814000002</v>
      </c>
      <c r="G19" s="11">
        <f t="shared" si="0"/>
        <v>63397199.850159995</v>
      </c>
    </row>
    <row r="20" spans="1:12" x14ac:dyDescent="0.2">
      <c r="A20" s="1" t="s">
        <v>29</v>
      </c>
      <c r="B20" s="11">
        <v>1683472.6793500001</v>
      </c>
      <c r="C20" s="11">
        <v>0</v>
      </c>
      <c r="D20" s="11">
        <v>0</v>
      </c>
      <c r="E20" s="11">
        <v>0</v>
      </c>
      <c r="F20" s="11">
        <v>712.3926100000001</v>
      </c>
      <c r="G20" s="11">
        <f t="shared" si="0"/>
        <v>1682760.2867400001</v>
      </c>
    </row>
    <row r="21" spans="1:12" s="14" customFormat="1" ht="15.75" x14ac:dyDescent="0.25">
      <c r="A21" s="12" t="s">
        <v>26</v>
      </c>
      <c r="B21" s="13">
        <f>SUM(B17:B20)</f>
        <v>88127038.185560003</v>
      </c>
      <c r="C21" s="13">
        <f t="shared" ref="C21:E21" si="1">SUM(C17:C20)</f>
        <v>0</v>
      </c>
      <c r="D21" s="13">
        <f t="shared" si="1"/>
        <v>0</v>
      </c>
      <c r="E21" s="13">
        <f t="shared" si="1"/>
        <v>374.61766999999998</v>
      </c>
      <c r="F21" s="13">
        <f>SUM(F17:F20)</f>
        <v>6020627.9610900003</v>
      </c>
      <c r="G21" s="13">
        <f>SUM(G17:G20)</f>
        <v>82106035.60679999</v>
      </c>
    </row>
    <row r="22" spans="1:12" x14ac:dyDescent="0.2">
      <c r="A22" s="1" t="s">
        <v>27</v>
      </c>
      <c r="B22" s="11">
        <v>7306499.4552600002</v>
      </c>
      <c r="C22" s="11">
        <v>0</v>
      </c>
      <c r="D22" s="11">
        <v>0</v>
      </c>
      <c r="E22" s="11">
        <v>0</v>
      </c>
      <c r="F22" s="11">
        <v>471636.21420000005</v>
      </c>
      <c r="G22" s="11">
        <f t="shared" si="0"/>
        <v>6834863.2410599999</v>
      </c>
    </row>
    <row r="23" spans="1:12" x14ac:dyDescent="0.2">
      <c r="A23" s="1" t="s">
        <v>28</v>
      </c>
      <c r="B23" s="11">
        <v>152421.31812000001</v>
      </c>
      <c r="C23" s="11">
        <v>0</v>
      </c>
      <c r="D23" s="11">
        <v>0</v>
      </c>
      <c r="E23" s="11">
        <v>0</v>
      </c>
      <c r="F23" s="11">
        <v>422.51955000000004</v>
      </c>
      <c r="G23" s="11">
        <f t="shared" si="0"/>
        <v>151998.79857000001</v>
      </c>
    </row>
    <row r="24" spans="1:12" s="14" customFormat="1" ht="15.75" x14ac:dyDescent="0.25">
      <c r="A24" s="12" t="s">
        <v>26</v>
      </c>
      <c r="B24" s="13">
        <f>SUM(B22:B23)</f>
        <v>7458920.7733800001</v>
      </c>
      <c r="C24" s="13">
        <f t="shared" ref="C24:F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472058.73375000007</v>
      </c>
      <c r="G24" s="13">
        <f>SUM(G22:G23)</f>
        <v>6986862.0396299995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95585958.958939999</v>
      </c>
      <c r="C26" s="17">
        <f t="shared" ref="C26:F26" si="3">SUM(C24,C21)</f>
        <v>0</v>
      </c>
      <c r="D26" s="17">
        <f t="shared" si="3"/>
        <v>0</v>
      </c>
      <c r="E26" s="17">
        <f t="shared" si="3"/>
        <v>374.61766999999998</v>
      </c>
      <c r="F26" s="17">
        <f t="shared" si="3"/>
        <v>6492686.69484</v>
      </c>
      <c r="G26" s="17">
        <f>SUM(G24,G21)</f>
        <v>89092897.646429986</v>
      </c>
      <c r="L26" s="44"/>
    </row>
    <row r="27" spans="1:12" ht="15.75" x14ac:dyDescent="0.25">
      <c r="A27" s="14"/>
      <c r="K27" s="31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2" t="s">
        <v>5</v>
      </c>
      <c r="B29" s="63" t="s">
        <v>6</v>
      </c>
      <c r="C29" s="64"/>
      <c r="D29" s="64"/>
      <c r="E29" s="68"/>
      <c r="F29" s="68"/>
      <c r="G29" s="68"/>
      <c r="K29" s="31"/>
    </row>
    <row r="30" spans="1:12" ht="15.75" x14ac:dyDescent="0.25">
      <c r="A30" s="62"/>
      <c r="B30" s="7" t="s">
        <v>30</v>
      </c>
      <c r="C30" s="69" t="s">
        <v>1</v>
      </c>
      <c r="D30" s="70"/>
      <c r="E30" s="71" t="s">
        <v>31</v>
      </c>
      <c r="F30" s="71"/>
      <c r="G30" s="71"/>
    </row>
    <row r="31" spans="1:12" ht="15.75" x14ac:dyDescent="0.25">
      <c r="A31" s="62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2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868150.89787275007</v>
      </c>
      <c r="C34" s="11">
        <f>21.5%*$G17</f>
        <v>829566.41352285002</v>
      </c>
      <c r="D34" s="11"/>
      <c r="E34" s="11">
        <f>1.8%*$G17</f>
        <v>69452.071829820008</v>
      </c>
      <c r="F34" s="11">
        <f t="shared" ref="F34:G36" si="4">0.6%*$G17</f>
        <v>23150.69060994</v>
      </c>
      <c r="G34" s="11">
        <f t="shared" si="4"/>
        <v>23150.69060994</v>
      </c>
    </row>
    <row r="35" spans="1:7" x14ac:dyDescent="0.2">
      <c r="A35" s="1" t="s">
        <v>24</v>
      </c>
      <c r="B35" s="11">
        <f>22.5%*$G18</f>
        <v>2962716.0828547496</v>
      </c>
      <c r="C35" s="11">
        <f>21.5%*$G18</f>
        <v>2831039.8125056499</v>
      </c>
      <c r="D35" s="11"/>
      <c r="E35" s="11">
        <f>1.8%*$G18</f>
        <v>237017.28662838001</v>
      </c>
      <c r="F35" s="11">
        <f t="shared" si="4"/>
        <v>79005.762209459994</v>
      </c>
      <c r="G35" s="11">
        <f t="shared" si="4"/>
        <v>79005.762209459994</v>
      </c>
    </row>
    <row r="36" spans="1:7" x14ac:dyDescent="0.2">
      <c r="A36" s="1" t="s">
        <v>23</v>
      </c>
      <c r="B36" s="11">
        <f>22.5%*$G19</f>
        <v>14264369.966286</v>
      </c>
      <c r="C36" s="11">
        <f>21.5%*$G19</f>
        <v>13630397.967784399</v>
      </c>
      <c r="D36" s="11"/>
      <c r="E36" s="11">
        <f>1.8%*$G19</f>
        <v>1141149.5973028801</v>
      </c>
      <c r="F36" s="11">
        <f t="shared" si="4"/>
        <v>380383.19910095999</v>
      </c>
      <c r="G36" s="11">
        <f t="shared" si="4"/>
        <v>380383.19910095999</v>
      </c>
    </row>
    <row r="37" spans="1:7" x14ac:dyDescent="0.2">
      <c r="A37" s="1" t="s">
        <v>29</v>
      </c>
      <c r="B37" s="11">
        <f>22.5%*$G20</f>
        <v>378621.06451650005</v>
      </c>
      <c r="C37" s="11">
        <f>21.5%*($G20)</f>
        <v>361793.46164910001</v>
      </c>
      <c r="D37" s="11"/>
      <c r="E37" s="11">
        <f>1.8%*($G20)</f>
        <v>30289.685161320005</v>
      </c>
      <c r="F37" s="11">
        <f>0.6%*($G20)</f>
        <v>10096.56172044</v>
      </c>
      <c r="G37" s="11">
        <f>0.6%*($G20)</f>
        <v>10096.56172044</v>
      </c>
    </row>
    <row r="38" spans="1:7" s="14" customFormat="1" ht="15.75" x14ac:dyDescent="0.25">
      <c r="A38" s="12" t="s">
        <v>26</v>
      </c>
      <c r="B38" s="13">
        <f>SUM(B34:B37)</f>
        <v>18473858.011530001</v>
      </c>
      <c r="C38" s="13">
        <f>SUM(C34:C37)</f>
        <v>17652797.655462001</v>
      </c>
      <c r="D38" s="13"/>
      <c r="E38" s="13">
        <f>SUM(E34:E37)</f>
        <v>1477908.6409224002</v>
      </c>
      <c r="F38" s="13">
        <f>SUM(F34:F37)</f>
        <v>492636.21364079998</v>
      </c>
      <c r="G38" s="13">
        <f>SUM(G34:G37)</f>
        <v>492636.21364079998</v>
      </c>
    </row>
    <row r="39" spans="1:7" x14ac:dyDescent="0.2">
      <c r="A39" s="1" t="s">
        <v>27</v>
      </c>
      <c r="B39" s="11">
        <f>22.5%*$G22</f>
        <v>1537844.2292385001</v>
      </c>
      <c r="C39" s="11">
        <f>21.5%*$G22</f>
        <v>1469495.5968279</v>
      </c>
      <c r="D39" s="11">
        <f>10%*$G22</f>
        <v>683486.32410600001</v>
      </c>
      <c r="E39" s="11">
        <f>1.8%*$G22</f>
        <v>123027.53833908001</v>
      </c>
      <c r="F39" s="11">
        <f>0.6%*$G22</f>
        <v>41009.179446360002</v>
      </c>
      <c r="G39" s="11">
        <f>0.6%*$G22</f>
        <v>41009.179446360002</v>
      </c>
    </row>
    <row r="40" spans="1:7" x14ac:dyDescent="0.2">
      <c r="A40" s="1" t="s">
        <v>28</v>
      </c>
      <c r="B40" s="11">
        <f>22.5%*$G23</f>
        <v>34199.729678250005</v>
      </c>
      <c r="C40" s="11">
        <f>21.5%*$G23</f>
        <v>32679.741692550004</v>
      </c>
      <c r="D40" s="11">
        <f>10%*$G23</f>
        <v>15199.879857000002</v>
      </c>
      <c r="E40" s="11">
        <f>1.8%*$G23</f>
        <v>2735.9783742600007</v>
      </c>
      <c r="F40" s="11">
        <f>0.6%*$G23</f>
        <v>911.99279142000012</v>
      </c>
      <c r="G40" s="11">
        <f>0.6%*$G23</f>
        <v>911.99279142000012</v>
      </c>
    </row>
    <row r="41" spans="1:7" s="14" customFormat="1" ht="15.75" x14ac:dyDescent="0.25">
      <c r="A41" s="12" t="s">
        <v>26</v>
      </c>
      <c r="B41" s="13">
        <f t="shared" ref="B41:G41" si="5">SUM(B39:B40)</f>
        <v>1572043.95891675</v>
      </c>
      <c r="C41" s="13">
        <f t="shared" si="5"/>
        <v>1502175.3385204501</v>
      </c>
      <c r="D41" s="13">
        <f t="shared" si="5"/>
        <v>698686.20396299998</v>
      </c>
      <c r="E41" s="13">
        <f t="shared" si="5"/>
        <v>125763.51671334001</v>
      </c>
      <c r="F41" s="13">
        <f t="shared" si="5"/>
        <v>41921.172237780003</v>
      </c>
      <c r="G41" s="13">
        <f t="shared" si="5"/>
        <v>41921.172237780003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4009180.3940893505</v>
      </c>
      <c r="C43" s="11">
        <f>(C38+C41)*0.2</f>
        <v>3830994.5987964901</v>
      </c>
      <c r="D43" s="11">
        <f>(D38+D41)*0.2</f>
        <v>139737.2407926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6">B38+B41-B43</f>
        <v>16036721.5763574</v>
      </c>
      <c r="C45" s="17">
        <f t="shared" si="6"/>
        <v>15323978.395185959</v>
      </c>
      <c r="D45" s="17">
        <f t="shared" si="6"/>
        <v>558948.96317040001</v>
      </c>
      <c r="E45" s="17">
        <f t="shared" si="6"/>
        <v>1603672.1576357402</v>
      </c>
      <c r="F45" s="17">
        <f t="shared" si="6"/>
        <v>534557.38587857992</v>
      </c>
      <c r="G45" s="17">
        <f t="shared" si="6"/>
        <v>534557.38587857992</v>
      </c>
    </row>
    <row r="46" spans="1:7" ht="15.75" x14ac:dyDescent="0.25">
      <c r="A46" s="21" t="s">
        <v>38</v>
      </c>
    </row>
    <row r="47" spans="1:7" x14ac:dyDescent="0.2">
      <c r="A47" s="65" t="s">
        <v>74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49" spans="1:7" ht="53.25" customHeight="1" x14ac:dyDescent="0.2">
      <c r="A49" s="72"/>
      <c r="B49" s="72"/>
      <c r="C49" s="72"/>
      <c r="D49" s="72"/>
      <c r="E49" s="72"/>
      <c r="F49" s="72"/>
      <c r="G49" s="72"/>
    </row>
    <row r="51" spans="1:7" x14ac:dyDescent="0.2">
      <c r="B51" s="22"/>
      <c r="C51" s="22"/>
      <c r="D51" s="22"/>
    </row>
    <row r="52" spans="1:7" x14ac:dyDescent="0.2">
      <c r="B52" s="30"/>
      <c r="C52" s="30"/>
      <c r="D52" s="30"/>
    </row>
  </sheetData>
  <mergeCells count="15">
    <mergeCell ref="A49:G49"/>
    <mergeCell ref="A47:G47"/>
    <mergeCell ref="A48:G48"/>
    <mergeCell ref="A3:G3"/>
    <mergeCell ref="A4:G4"/>
    <mergeCell ref="A5:G5"/>
    <mergeCell ref="A29:A32"/>
    <mergeCell ref="B29:G29"/>
    <mergeCell ref="C30:D30"/>
    <mergeCell ref="E30:G30"/>
    <mergeCell ref="A8:G8"/>
    <mergeCell ref="A9:G9"/>
    <mergeCell ref="B12:G12"/>
    <mergeCell ref="A12:A15"/>
    <mergeCell ref="A10:G10"/>
  </mergeCells>
  <phoneticPr fontId="0" type="noConversion"/>
  <pageMargins left="0.7" right="0.7" top="0.75" bottom="0.75" header="0.3" footer="0.3"/>
  <pageSetup paperSize="9"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2:L52"/>
  <sheetViews>
    <sheetView view="pageBreakPreview" topLeftCell="A25" zoomScale="60" zoomScaleNormal="80" workbookViewId="0">
      <selection activeCell="K20" sqref="K20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7" t="s">
        <v>58</v>
      </c>
      <c r="B3" s="67"/>
      <c r="C3" s="67"/>
      <c r="D3" s="67"/>
      <c r="E3" s="67"/>
      <c r="F3" s="67"/>
      <c r="G3" s="67"/>
    </row>
    <row r="4" spans="1:7" ht="15.75" x14ac:dyDescent="0.25">
      <c r="A4" s="67" t="s">
        <v>0</v>
      </c>
      <c r="B4" s="67"/>
      <c r="C4" s="67"/>
      <c r="D4" s="67"/>
      <c r="E4" s="67"/>
      <c r="F4" s="67"/>
      <c r="G4" s="67"/>
    </row>
    <row r="5" spans="1:7" ht="15.75" x14ac:dyDescent="0.25">
      <c r="A5" s="67" t="s">
        <v>80</v>
      </c>
      <c r="B5" s="67"/>
      <c r="C5" s="67"/>
      <c r="D5" s="67"/>
      <c r="E5" s="67"/>
      <c r="F5" s="67"/>
      <c r="G5" s="67"/>
    </row>
    <row r="8" spans="1:7" ht="15.75" x14ac:dyDescent="0.25">
      <c r="A8" s="59" t="s">
        <v>3</v>
      </c>
      <c r="B8" s="59"/>
      <c r="C8" s="59"/>
      <c r="D8" s="59"/>
      <c r="E8" s="59"/>
      <c r="F8" s="59"/>
      <c r="G8" s="59"/>
    </row>
    <row r="9" spans="1:7" ht="15.75" x14ac:dyDescent="0.25">
      <c r="A9" s="59" t="s">
        <v>4</v>
      </c>
      <c r="B9" s="59"/>
      <c r="C9" s="59"/>
      <c r="D9" s="59"/>
      <c r="E9" s="59"/>
      <c r="F9" s="59"/>
      <c r="G9" s="59"/>
    </row>
    <row r="10" spans="1:7" ht="15.75" x14ac:dyDescent="0.25">
      <c r="A10" s="66">
        <v>46054</v>
      </c>
      <c r="B10" s="66"/>
      <c r="C10" s="66"/>
      <c r="D10" s="66"/>
      <c r="E10" s="66"/>
      <c r="F10" s="66"/>
      <c r="G10" s="66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2" t="s">
        <v>5</v>
      </c>
      <c r="B12" s="63" t="s">
        <v>6</v>
      </c>
      <c r="C12" s="64"/>
      <c r="D12" s="64"/>
      <c r="E12" s="64"/>
      <c r="F12" s="64"/>
      <c r="G12" s="64"/>
    </row>
    <row r="13" spans="1:7" s="6" customFormat="1" ht="15.75" x14ac:dyDescent="0.25">
      <c r="A13" s="62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2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2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55">
        <v>2845705.5005700001</v>
      </c>
      <c r="C17" s="55">
        <v>0</v>
      </c>
      <c r="D17" s="55">
        <v>0</v>
      </c>
      <c r="E17" s="55">
        <v>0</v>
      </c>
      <c r="F17" s="55">
        <v>35139.611669999998</v>
      </c>
      <c r="G17" s="55">
        <f t="shared" ref="G17:G23" si="0">B17-C17-D17-E17-F17</f>
        <v>2810565.8889000001</v>
      </c>
    </row>
    <row r="18" spans="1:12" x14ac:dyDescent="0.2">
      <c r="A18" s="1" t="s">
        <v>24</v>
      </c>
      <c r="B18" s="11">
        <v>64279705.228809997</v>
      </c>
      <c r="C18" s="11">
        <v>0</v>
      </c>
      <c r="D18" s="11">
        <v>0</v>
      </c>
      <c r="E18" s="11">
        <v>0</v>
      </c>
      <c r="F18" s="11">
        <v>4024540.76988</v>
      </c>
      <c r="G18" s="11">
        <f t="shared" si="0"/>
        <v>60255164.458930001</v>
      </c>
    </row>
    <row r="19" spans="1:12" x14ac:dyDescent="0.2">
      <c r="A19" s="1" t="s">
        <v>23</v>
      </c>
      <c r="B19" s="11">
        <v>40559148.1527</v>
      </c>
      <c r="C19" s="11">
        <v>0</v>
      </c>
      <c r="D19" s="11">
        <v>0</v>
      </c>
      <c r="E19" s="11">
        <v>0</v>
      </c>
      <c r="F19" s="11">
        <v>469945.51274000003</v>
      </c>
      <c r="G19" s="11">
        <f t="shared" si="0"/>
        <v>40089202.639959998</v>
      </c>
    </row>
    <row r="20" spans="1:12" x14ac:dyDescent="0.2">
      <c r="A20" s="1" t="s">
        <v>29</v>
      </c>
      <c r="B20" s="11">
        <v>1539135.41582</v>
      </c>
      <c r="C20" s="11">
        <v>0</v>
      </c>
      <c r="D20" s="11">
        <v>0</v>
      </c>
      <c r="E20" s="11">
        <v>0</v>
      </c>
      <c r="F20" s="11">
        <v>9590.5775400000002</v>
      </c>
      <c r="G20" s="11">
        <f t="shared" si="0"/>
        <v>1529544.83828</v>
      </c>
    </row>
    <row r="21" spans="1:12" s="14" customFormat="1" ht="15.75" x14ac:dyDescent="0.25">
      <c r="A21" s="12" t="s">
        <v>26</v>
      </c>
      <c r="B21" s="13">
        <f>SUM(B17:B20)</f>
        <v>109223694.29789999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4539216.4718300002</v>
      </c>
      <c r="G21" s="13">
        <f>SUM(G17:G20)</f>
        <v>104684477.82607</v>
      </c>
    </row>
    <row r="22" spans="1:12" x14ac:dyDescent="0.2">
      <c r="A22" s="1" t="s">
        <v>27</v>
      </c>
      <c r="B22" s="11">
        <v>7392849.4739300003</v>
      </c>
      <c r="C22" s="11">
        <v>0</v>
      </c>
      <c r="D22" s="11">
        <v>0</v>
      </c>
      <c r="E22" s="11">
        <v>0</v>
      </c>
      <c r="F22" s="11">
        <v>193403.27501999997</v>
      </c>
      <c r="G22" s="11">
        <f t="shared" si="0"/>
        <v>7199446.1989100007</v>
      </c>
    </row>
    <row r="23" spans="1:12" x14ac:dyDescent="0.2">
      <c r="A23" s="1" t="s">
        <v>28</v>
      </c>
      <c r="B23" s="11">
        <v>132803.23075999998</v>
      </c>
      <c r="C23" s="11">
        <v>0</v>
      </c>
      <c r="D23" s="11">
        <v>0</v>
      </c>
      <c r="E23" s="11">
        <v>0</v>
      </c>
      <c r="F23" s="11">
        <v>264.67333000000002</v>
      </c>
      <c r="G23" s="11">
        <f t="shared" si="0"/>
        <v>132538.55742999999</v>
      </c>
    </row>
    <row r="24" spans="1:12" s="14" customFormat="1" ht="15.75" x14ac:dyDescent="0.25">
      <c r="A24" s="12" t="s">
        <v>26</v>
      </c>
      <c r="B24" s="13">
        <f>SUM(B22:B23)</f>
        <v>7525652.70469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193667.94834999996</v>
      </c>
      <c r="G24" s="13">
        <f t="shared" si="2"/>
        <v>7331984.7563400008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116749347.00258999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4732884.4201800004</v>
      </c>
      <c r="G26" s="17">
        <f t="shared" si="3"/>
        <v>112016462.58240999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2" t="s">
        <v>5</v>
      </c>
      <c r="B29" s="63" t="s">
        <v>6</v>
      </c>
      <c r="C29" s="64"/>
      <c r="D29" s="64"/>
      <c r="E29" s="68"/>
      <c r="F29" s="68"/>
      <c r="G29" s="68"/>
    </row>
    <row r="30" spans="1:12" ht="15.75" x14ac:dyDescent="0.25">
      <c r="A30" s="62"/>
      <c r="B30" s="7" t="s">
        <v>30</v>
      </c>
      <c r="C30" s="69" t="s">
        <v>1</v>
      </c>
      <c r="D30" s="70"/>
      <c r="E30" s="71" t="s">
        <v>31</v>
      </c>
      <c r="F30" s="71"/>
      <c r="G30" s="71"/>
    </row>
    <row r="31" spans="1:12" ht="15.75" x14ac:dyDescent="0.25">
      <c r="A31" s="62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2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632377.32500250009</v>
      </c>
      <c r="C34" s="11">
        <f>21.5%*$G17</f>
        <v>604271.66611350002</v>
      </c>
      <c r="D34" s="11"/>
      <c r="E34" s="11">
        <f>1.8%*$G17</f>
        <v>50590.18600020001</v>
      </c>
      <c r="F34" s="11">
        <f t="shared" ref="F34:G36" si="4">0.6%*$G17</f>
        <v>16863.3953334</v>
      </c>
      <c r="G34" s="11">
        <f t="shared" si="4"/>
        <v>16863.3953334</v>
      </c>
    </row>
    <row r="35" spans="1:7" x14ac:dyDescent="0.2">
      <c r="A35" s="1" t="s">
        <v>24</v>
      </c>
      <c r="B35" s="11">
        <f>22.5%*$G18</f>
        <v>13557412.003259251</v>
      </c>
      <c r="C35" s="11">
        <f>21.5%*$G18</f>
        <v>12954860.35866995</v>
      </c>
      <c r="D35" s="11"/>
      <c r="E35" s="11">
        <f>1.8%*$G18</f>
        <v>1084592.9602607402</v>
      </c>
      <c r="F35" s="11">
        <f t="shared" si="4"/>
        <v>361530.98675357999</v>
      </c>
      <c r="G35" s="11">
        <f t="shared" si="4"/>
        <v>361530.98675357999</v>
      </c>
    </row>
    <row r="36" spans="1:7" x14ac:dyDescent="0.2">
      <c r="A36" s="1" t="s">
        <v>23</v>
      </c>
      <c r="B36" s="11">
        <f>22.5%*$G19</f>
        <v>9020070.5939910002</v>
      </c>
      <c r="C36" s="11">
        <f>21.5%*$G19</f>
        <v>8619178.567591399</v>
      </c>
      <c r="D36" s="11"/>
      <c r="E36" s="11">
        <f>1.8%*$G19</f>
        <v>721605.64751928009</v>
      </c>
      <c r="F36" s="11">
        <f t="shared" si="4"/>
        <v>240535.21583976</v>
      </c>
      <c r="G36" s="11">
        <f t="shared" si="4"/>
        <v>240535.21583976</v>
      </c>
    </row>
    <row r="37" spans="1:7" x14ac:dyDescent="0.2">
      <c r="A37" s="1" t="s">
        <v>29</v>
      </c>
      <c r="B37" s="11">
        <f>22.5%*$G20</f>
        <v>344147.588613</v>
      </c>
      <c r="C37" s="11">
        <f>21.5%*($G20)</f>
        <v>328852.14023020002</v>
      </c>
      <c r="D37" s="11"/>
      <c r="E37" s="11">
        <f>1.8%*($G20)</f>
        <v>27531.807089040005</v>
      </c>
      <c r="F37" s="11">
        <f>0.6%*($G20)</f>
        <v>9177.269029680001</v>
      </c>
      <c r="G37" s="11">
        <f>0.6%*($G20)</f>
        <v>9177.269029680001</v>
      </c>
    </row>
    <row r="38" spans="1:7" s="14" customFormat="1" ht="15.75" x14ac:dyDescent="0.25">
      <c r="A38" s="12" t="s">
        <v>26</v>
      </c>
      <c r="B38" s="13">
        <f>SUM(B34:B37)</f>
        <v>23554007.510865752</v>
      </c>
      <c r="C38" s="13">
        <f>SUM(C34:C37)</f>
        <v>22507162.732605048</v>
      </c>
      <c r="D38" s="13"/>
      <c r="E38" s="13">
        <f>SUM(E34:E37)</f>
        <v>1884320.6008692603</v>
      </c>
      <c r="F38" s="13">
        <f>SUM(F34:F37)</f>
        <v>628106.86695642001</v>
      </c>
      <c r="G38" s="13">
        <f>SUM(G34:G37)</f>
        <v>628106.86695642001</v>
      </c>
    </row>
    <row r="39" spans="1:7" x14ac:dyDescent="0.2">
      <c r="A39" s="1" t="s">
        <v>27</v>
      </c>
      <c r="B39" s="11">
        <f>22.5%*$G22</f>
        <v>1619875.3947547502</v>
      </c>
      <c r="C39" s="11">
        <f>21.5%*$G22</f>
        <v>1547880.9327656501</v>
      </c>
      <c r="D39" s="11">
        <f>10%*$G22</f>
        <v>719944.6198910001</v>
      </c>
      <c r="E39" s="11">
        <f>1.8%*$G22</f>
        <v>129590.03158038003</v>
      </c>
      <c r="F39" s="11">
        <f>0.6%*$G22</f>
        <v>43196.677193460004</v>
      </c>
      <c r="G39" s="11">
        <f>0.6%*$G22</f>
        <v>43196.677193460004</v>
      </c>
    </row>
    <row r="40" spans="1:7" x14ac:dyDescent="0.2">
      <c r="A40" s="1" t="s">
        <v>28</v>
      </c>
      <c r="B40" s="11">
        <f>22.5%*$G23</f>
        <v>29821.175421749998</v>
      </c>
      <c r="C40" s="11">
        <f>21.5%*$G23</f>
        <v>28495.789847449996</v>
      </c>
      <c r="D40" s="11">
        <f>10%*$G23</f>
        <v>13253.855743</v>
      </c>
      <c r="E40" s="11">
        <f>1.8%*$G23</f>
        <v>2385.6940337400001</v>
      </c>
      <c r="F40" s="11">
        <f>0.6%*$G23</f>
        <v>795.23134457999993</v>
      </c>
      <c r="G40" s="11">
        <f>0.6%*$G23</f>
        <v>795.23134457999993</v>
      </c>
    </row>
    <row r="41" spans="1:7" s="14" customFormat="1" ht="15.75" x14ac:dyDescent="0.25">
      <c r="A41" s="12" t="s">
        <v>26</v>
      </c>
      <c r="B41" s="13">
        <f>22.5%*$G24</f>
        <v>1649696.5701765001</v>
      </c>
      <c r="C41" s="13">
        <f>SUM(C39:C40)</f>
        <v>1576376.7226131002</v>
      </c>
      <c r="D41" s="13">
        <f>SUM(D39:D40)</f>
        <v>733198.47563400015</v>
      </c>
      <c r="E41" s="13">
        <f>SUM(E39:E40)</f>
        <v>131975.72561412002</v>
      </c>
      <c r="F41" s="13">
        <f>SUM(F39:F40)</f>
        <v>43991.908538040007</v>
      </c>
      <c r="G41" s="13">
        <f>SUM(G39:G40)</f>
        <v>43991.908538040007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5040740.8162084511</v>
      </c>
      <c r="C43" s="11">
        <f>(C38+C41)*0.2</f>
        <v>4816707.8910436295</v>
      </c>
      <c r="D43" s="11">
        <f>(D38+D41)*0.2</f>
        <v>146639.69512680004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20162963.2648338</v>
      </c>
      <c r="C45" s="17">
        <f t="shared" si="5"/>
        <v>19266831.564174518</v>
      </c>
      <c r="D45" s="17">
        <f t="shared" si="5"/>
        <v>586558.78050720016</v>
      </c>
      <c r="E45" s="17">
        <f t="shared" si="5"/>
        <v>2016296.3264833803</v>
      </c>
      <c r="F45" s="17">
        <f t="shared" si="5"/>
        <v>672098.77549446002</v>
      </c>
      <c r="G45" s="17">
        <f t="shared" si="5"/>
        <v>672098.77549446002</v>
      </c>
    </row>
    <row r="46" spans="1:7" ht="15.75" x14ac:dyDescent="0.25">
      <c r="A46" s="21" t="s">
        <v>38</v>
      </c>
    </row>
    <row r="47" spans="1:7" x14ac:dyDescent="0.2">
      <c r="A47" s="65" t="s">
        <v>73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49" spans="1:7" ht="39" customHeight="1" x14ac:dyDescent="0.2">
      <c r="A49" s="72"/>
      <c r="B49" s="72"/>
      <c r="C49" s="72"/>
      <c r="D49" s="72"/>
      <c r="E49" s="72"/>
      <c r="F49" s="72"/>
      <c r="G49" s="72"/>
    </row>
    <row r="51" spans="1:7" x14ac:dyDescent="0.2">
      <c r="B51" s="22"/>
      <c r="C51" s="22"/>
      <c r="D51" s="22"/>
    </row>
    <row r="52" spans="1:7" x14ac:dyDescent="0.2">
      <c r="B52" s="22"/>
      <c r="C52" s="22"/>
      <c r="D52" s="22"/>
    </row>
  </sheetData>
  <mergeCells count="15">
    <mergeCell ref="A49:G49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27559055118110237" right="0.35433070866141736" top="0.74803149606299213" bottom="0.74803149606299213" header="0.31496062992125984" footer="0.31496062992125984"/>
  <pageSetup paperSize="9" scale="51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>
    <pageSetUpPr fitToPage="1"/>
  </sheetPr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7" t="s">
        <v>58</v>
      </c>
      <c r="B3" s="67"/>
      <c r="C3" s="67"/>
      <c r="D3" s="67"/>
      <c r="E3" s="67"/>
      <c r="F3" s="67"/>
      <c r="G3" s="67"/>
    </row>
    <row r="4" spans="1:7" ht="15.75" x14ac:dyDescent="0.25">
      <c r="A4" s="67" t="s">
        <v>0</v>
      </c>
      <c r="B4" s="67"/>
      <c r="C4" s="67"/>
      <c r="D4" s="67"/>
      <c r="E4" s="67"/>
      <c r="F4" s="67"/>
      <c r="G4" s="67"/>
    </row>
    <row r="5" spans="1:7" ht="15.75" x14ac:dyDescent="0.25">
      <c r="A5" s="67" t="s">
        <v>80</v>
      </c>
      <c r="B5" s="67"/>
      <c r="C5" s="67"/>
      <c r="D5" s="67"/>
      <c r="E5" s="67"/>
      <c r="F5" s="67"/>
      <c r="G5" s="67"/>
    </row>
    <row r="8" spans="1:7" ht="15.75" x14ac:dyDescent="0.25">
      <c r="A8" s="59" t="s">
        <v>3</v>
      </c>
      <c r="B8" s="59"/>
      <c r="C8" s="59"/>
      <c r="D8" s="59"/>
      <c r="E8" s="59"/>
      <c r="F8" s="59"/>
      <c r="G8" s="59"/>
    </row>
    <row r="9" spans="1:7" ht="15.75" x14ac:dyDescent="0.25">
      <c r="A9" s="59" t="s">
        <v>4</v>
      </c>
      <c r="B9" s="59"/>
      <c r="C9" s="59"/>
      <c r="D9" s="59"/>
      <c r="E9" s="59"/>
      <c r="F9" s="59"/>
      <c r="G9" s="59"/>
    </row>
    <row r="10" spans="1:7" ht="15.75" x14ac:dyDescent="0.25">
      <c r="A10" s="66">
        <v>46082</v>
      </c>
      <c r="B10" s="66"/>
      <c r="C10" s="66"/>
      <c r="D10" s="66"/>
      <c r="E10" s="66"/>
      <c r="F10" s="66"/>
      <c r="G10" s="66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2" t="s">
        <v>5</v>
      </c>
      <c r="B12" s="63" t="s">
        <v>6</v>
      </c>
      <c r="C12" s="64"/>
      <c r="D12" s="64"/>
      <c r="E12" s="64"/>
      <c r="F12" s="64"/>
      <c r="G12" s="64"/>
    </row>
    <row r="13" spans="1:7" s="6" customFormat="1" ht="15.75" x14ac:dyDescent="0.25">
      <c r="A13" s="62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2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2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55">
        <v>2364622.7588800001</v>
      </c>
      <c r="C17" s="55">
        <v>0</v>
      </c>
      <c r="D17" s="55">
        <v>0</v>
      </c>
      <c r="E17" s="55">
        <v>0</v>
      </c>
      <c r="F17" s="55">
        <v>83773.146640000006</v>
      </c>
      <c r="G17" s="55">
        <f t="shared" ref="G17:G23" si="0">B17-C17-D17-E17-F17</f>
        <v>2280849.6122400002</v>
      </c>
    </row>
    <row r="18" spans="1:12" x14ac:dyDescent="0.2">
      <c r="A18" s="1" t="s">
        <v>24</v>
      </c>
      <c r="B18" s="11">
        <v>21838240.32339</v>
      </c>
      <c r="C18" s="11">
        <v>0</v>
      </c>
      <c r="D18" s="11">
        <v>0</v>
      </c>
      <c r="E18" s="11">
        <v>0</v>
      </c>
      <c r="F18" s="11">
        <v>6168523.1963900002</v>
      </c>
      <c r="G18" s="11">
        <f t="shared" si="0"/>
        <v>15669717.127</v>
      </c>
    </row>
    <row r="19" spans="1:12" x14ac:dyDescent="0.2">
      <c r="A19" s="1" t="s">
        <v>23</v>
      </c>
      <c r="B19" s="11">
        <v>42170944.316129997</v>
      </c>
      <c r="C19" s="11">
        <v>0</v>
      </c>
      <c r="D19" s="11">
        <v>0</v>
      </c>
      <c r="E19" s="11">
        <v>0</v>
      </c>
      <c r="F19" s="11">
        <v>690053.56136999989</v>
      </c>
      <c r="G19" s="11">
        <f t="shared" si="0"/>
        <v>41480890.754759997</v>
      </c>
    </row>
    <row r="20" spans="1:12" x14ac:dyDescent="0.2">
      <c r="A20" s="1" t="s">
        <v>29</v>
      </c>
      <c r="B20" s="11">
        <v>1143805.86148</v>
      </c>
      <c r="C20" s="11">
        <v>0</v>
      </c>
      <c r="D20" s="11">
        <v>0</v>
      </c>
      <c r="E20" s="11">
        <v>0</v>
      </c>
      <c r="F20" s="11">
        <v>473.27921999999995</v>
      </c>
      <c r="G20" s="11">
        <f t="shared" si="0"/>
        <v>1143332.5822600001</v>
      </c>
    </row>
    <row r="21" spans="1:12" s="14" customFormat="1" ht="15.75" x14ac:dyDescent="0.25">
      <c r="A21" s="12" t="s">
        <v>26</v>
      </c>
      <c r="B21" s="13">
        <f>SUM(B17:B20)</f>
        <v>67517613.259879991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6942823.1836200003</v>
      </c>
      <c r="G21" s="13">
        <f>SUM(G17:G20)</f>
        <v>60574790.07626</v>
      </c>
    </row>
    <row r="22" spans="1:12" x14ac:dyDescent="0.2">
      <c r="A22" s="1" t="s">
        <v>27</v>
      </c>
      <c r="B22" s="11">
        <v>7305180.9667100003</v>
      </c>
      <c r="C22" s="11">
        <v>0</v>
      </c>
      <c r="D22" s="11">
        <v>0</v>
      </c>
      <c r="E22" s="11">
        <v>0</v>
      </c>
      <c r="F22" s="11">
        <v>97146.861839999998</v>
      </c>
      <c r="G22" s="11">
        <f t="shared" si="0"/>
        <v>7208034.1048699999</v>
      </c>
    </row>
    <row r="23" spans="1:12" x14ac:dyDescent="0.2">
      <c r="A23" s="1" t="s">
        <v>28</v>
      </c>
      <c r="B23" s="11">
        <v>49924.001799999998</v>
      </c>
      <c r="C23" s="11">
        <v>0</v>
      </c>
      <c r="D23" s="11">
        <v>0</v>
      </c>
      <c r="E23" s="11">
        <v>0</v>
      </c>
      <c r="F23" s="11">
        <v>0.12287000000000001</v>
      </c>
      <c r="G23" s="11">
        <f t="shared" si="0"/>
        <v>49923.878929999999</v>
      </c>
    </row>
    <row r="24" spans="1:12" s="14" customFormat="1" ht="15.75" x14ac:dyDescent="0.25">
      <c r="A24" s="12" t="s">
        <v>26</v>
      </c>
      <c r="B24" s="13">
        <f>SUM(B22:B23)</f>
        <v>7355104.96851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97146.984710000004</v>
      </c>
      <c r="G24" s="13">
        <f t="shared" si="2"/>
        <v>7257957.9837999996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74872718.228389993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7039970.1683300007</v>
      </c>
      <c r="G26" s="17">
        <f t="shared" si="3"/>
        <v>67832748.060059994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2" t="s">
        <v>5</v>
      </c>
      <c r="B29" s="63" t="s">
        <v>6</v>
      </c>
      <c r="C29" s="64"/>
      <c r="D29" s="64"/>
      <c r="E29" s="68"/>
      <c r="F29" s="68"/>
      <c r="G29" s="68"/>
    </row>
    <row r="30" spans="1:12" ht="15.75" x14ac:dyDescent="0.25">
      <c r="A30" s="62"/>
      <c r="B30" s="7" t="s">
        <v>30</v>
      </c>
      <c r="C30" s="69" t="s">
        <v>1</v>
      </c>
      <c r="D30" s="70"/>
      <c r="E30" s="71" t="s">
        <v>31</v>
      </c>
      <c r="F30" s="71"/>
      <c r="G30" s="71"/>
    </row>
    <row r="31" spans="1:12" ht="15.75" x14ac:dyDescent="0.25">
      <c r="A31" s="62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2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513191.16275400005</v>
      </c>
      <c r="C34" s="11">
        <f>21.5%*$G17</f>
        <v>490382.6666316</v>
      </c>
      <c r="D34" s="11"/>
      <c r="E34" s="11">
        <f>1.8%*$G17</f>
        <v>41055.293020320009</v>
      </c>
      <c r="F34" s="11">
        <f t="shared" ref="F34:G36" si="4">0.6%*$G17</f>
        <v>13685.097673440001</v>
      </c>
      <c r="G34" s="11">
        <f t="shared" si="4"/>
        <v>13685.097673440001</v>
      </c>
    </row>
    <row r="35" spans="1:7" x14ac:dyDescent="0.2">
      <c r="A35" s="1" t="s">
        <v>24</v>
      </c>
      <c r="B35" s="11">
        <f>22.5%*$G18</f>
        <v>3525686.3535750001</v>
      </c>
      <c r="C35" s="11">
        <f>21.5%*$G18</f>
        <v>3368989.1823049998</v>
      </c>
      <c r="D35" s="11"/>
      <c r="E35" s="11">
        <f>1.8%*$G18</f>
        <v>282054.90828600002</v>
      </c>
      <c r="F35" s="11">
        <f t="shared" si="4"/>
        <v>94018.302762000007</v>
      </c>
      <c r="G35" s="11">
        <f t="shared" si="4"/>
        <v>94018.302762000007</v>
      </c>
    </row>
    <row r="36" spans="1:7" x14ac:dyDescent="0.2">
      <c r="A36" s="1" t="s">
        <v>23</v>
      </c>
      <c r="B36" s="11">
        <f>22.5%*$G19</f>
        <v>9333200.4198209997</v>
      </c>
      <c r="C36" s="11">
        <f>21.5%*$G19</f>
        <v>8918391.5122733992</v>
      </c>
      <c r="D36" s="11"/>
      <c r="E36" s="11">
        <f>1.8%*$G19</f>
        <v>746656.03358568007</v>
      </c>
      <c r="F36" s="11">
        <f t="shared" si="4"/>
        <v>248885.34452855997</v>
      </c>
      <c r="G36" s="11">
        <f t="shared" si="4"/>
        <v>248885.34452855997</v>
      </c>
    </row>
    <row r="37" spans="1:7" x14ac:dyDescent="0.2">
      <c r="A37" s="1" t="s">
        <v>29</v>
      </c>
      <c r="B37" s="11">
        <f>22.5%*$G20</f>
        <v>257249.83100850001</v>
      </c>
      <c r="C37" s="11">
        <f>21.5%*($G20)</f>
        <v>245816.50518589999</v>
      </c>
      <c r="D37" s="11"/>
      <c r="E37" s="11">
        <f>1.8%*($G20)</f>
        <v>20579.986480680003</v>
      </c>
      <c r="F37" s="11">
        <f>0.6%*($G20)</f>
        <v>6859.9954935600008</v>
      </c>
      <c r="G37" s="11">
        <f>0.6%*($G20)</f>
        <v>6859.9954935600008</v>
      </c>
    </row>
    <row r="38" spans="1:7" s="14" customFormat="1" ht="15.75" x14ac:dyDescent="0.25">
      <c r="A38" s="12" t="s">
        <v>26</v>
      </c>
      <c r="B38" s="13">
        <f>SUM(B34:B37)</f>
        <v>13629327.767158499</v>
      </c>
      <c r="C38" s="13">
        <f>SUM(C34:C37)</f>
        <v>13023579.8663959</v>
      </c>
      <c r="D38" s="13"/>
      <c r="E38" s="13">
        <f>SUM(E34:E37)</f>
        <v>1090346.22137268</v>
      </c>
      <c r="F38" s="13">
        <f>SUM(F34:F37)</f>
        <v>363448.74045755994</v>
      </c>
      <c r="G38" s="13">
        <f>SUM(G34:G37)</f>
        <v>363448.74045755994</v>
      </c>
    </row>
    <row r="39" spans="1:7" x14ac:dyDescent="0.2">
      <c r="A39" s="1" t="s">
        <v>27</v>
      </c>
      <c r="B39" s="11">
        <f>22.5%*$G22</f>
        <v>1621807.67359575</v>
      </c>
      <c r="C39" s="11">
        <f>21.5%*$G22</f>
        <v>1549727.33254705</v>
      </c>
      <c r="D39" s="11">
        <f>10%*$G22</f>
        <v>720803.41048700002</v>
      </c>
      <c r="E39" s="11">
        <f>1.8%*$G22</f>
        <v>129744.61388766002</v>
      </c>
      <c r="F39" s="11">
        <f>0.6%*$G22</f>
        <v>43248.204629220003</v>
      </c>
      <c r="G39" s="11">
        <f>0.6%*$G22</f>
        <v>43248.204629220003</v>
      </c>
    </row>
    <row r="40" spans="1:7" x14ac:dyDescent="0.2">
      <c r="A40" s="1" t="s">
        <v>28</v>
      </c>
      <c r="B40" s="11">
        <f>22.5%*$G23</f>
        <v>11232.87275925</v>
      </c>
      <c r="C40" s="11">
        <f>21.5%*$G23</f>
        <v>10733.63396995</v>
      </c>
      <c r="D40" s="11">
        <f>10%*$G23</f>
        <v>4992.3878930000001</v>
      </c>
      <c r="E40" s="11">
        <f>1.8%*$G23</f>
        <v>898.62982074000013</v>
      </c>
      <c r="F40" s="11">
        <f>0.6%*$G23</f>
        <v>299.54327358</v>
      </c>
      <c r="G40" s="11">
        <f>0.6%*$G23</f>
        <v>299.54327358</v>
      </c>
    </row>
    <row r="41" spans="1:7" s="14" customFormat="1" ht="15.75" x14ac:dyDescent="0.25">
      <c r="A41" s="12" t="s">
        <v>26</v>
      </c>
      <c r="B41" s="13">
        <f>22.5%*$G24</f>
        <v>1633040.546355</v>
      </c>
      <c r="C41" s="13">
        <f>SUM(C39:C40)</f>
        <v>1560460.966517</v>
      </c>
      <c r="D41" s="13">
        <f>SUM(D39:D40)</f>
        <v>725795.79838000005</v>
      </c>
      <c r="E41" s="13">
        <f>SUM(E39:E40)</f>
        <v>130643.24370840001</v>
      </c>
      <c r="F41" s="13">
        <f>SUM(F39:F40)</f>
        <v>43547.747902800002</v>
      </c>
      <c r="G41" s="13">
        <f>SUM(G39:G40)</f>
        <v>43547.747902800002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3052473.6627027001</v>
      </c>
      <c r="C43" s="11">
        <f>(C38+C41)*0.2</f>
        <v>2916808.1665825802</v>
      </c>
      <c r="D43" s="11">
        <f>(D38+D41)*0.2</f>
        <v>145159.15967600001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12209894.650810799</v>
      </c>
      <c r="C45" s="17">
        <f t="shared" si="5"/>
        <v>11667232.666330319</v>
      </c>
      <c r="D45" s="17">
        <f t="shared" si="5"/>
        <v>580636.63870400004</v>
      </c>
      <c r="E45" s="17">
        <f t="shared" si="5"/>
        <v>1220989.4650810801</v>
      </c>
      <c r="F45" s="17">
        <f t="shared" si="5"/>
        <v>406996.48836035992</v>
      </c>
      <c r="G45" s="17">
        <f t="shared" si="5"/>
        <v>406996.48836035992</v>
      </c>
    </row>
    <row r="46" spans="1:7" ht="15.75" x14ac:dyDescent="0.25">
      <c r="A46" s="21" t="s">
        <v>38</v>
      </c>
    </row>
    <row r="47" spans="1:7" x14ac:dyDescent="0.2">
      <c r="A47" s="65" t="s">
        <v>72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362204722" right="0.51181102362204722" top="0.78740157480314965" bottom="0.78740157480314965" header="0.31496062992125984" footer="0.31496062992125984"/>
  <pageSetup paperSize="66" fitToWidth="0" orientation="portrait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2:L52"/>
  <sheetViews>
    <sheetView zoomScale="80" zoomScaleNormal="80" workbookViewId="0">
      <selection sqref="A1:G1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7" t="s">
        <v>58</v>
      </c>
      <c r="B3" s="67"/>
      <c r="C3" s="67"/>
      <c r="D3" s="67"/>
      <c r="E3" s="67"/>
      <c r="F3" s="67"/>
      <c r="G3" s="67"/>
    </row>
    <row r="4" spans="1:7" ht="15.75" x14ac:dyDescent="0.25">
      <c r="A4" s="67" t="s">
        <v>0</v>
      </c>
      <c r="B4" s="67"/>
      <c r="C4" s="67"/>
      <c r="D4" s="67"/>
      <c r="E4" s="67"/>
      <c r="F4" s="67"/>
      <c r="G4" s="67"/>
    </row>
    <row r="5" spans="1:7" ht="15.75" x14ac:dyDescent="0.25">
      <c r="A5" s="67" t="s">
        <v>80</v>
      </c>
      <c r="B5" s="67"/>
      <c r="C5" s="67"/>
      <c r="D5" s="67"/>
      <c r="E5" s="67"/>
      <c r="F5" s="67"/>
      <c r="G5" s="67"/>
    </row>
    <row r="8" spans="1:7" ht="15.75" x14ac:dyDescent="0.25">
      <c r="A8" s="59" t="s">
        <v>3</v>
      </c>
      <c r="B8" s="59"/>
      <c r="C8" s="59"/>
      <c r="D8" s="59"/>
      <c r="E8" s="59"/>
      <c r="F8" s="59"/>
      <c r="G8" s="59"/>
    </row>
    <row r="9" spans="1:7" ht="15.75" x14ac:dyDescent="0.25">
      <c r="A9" s="59" t="s">
        <v>4</v>
      </c>
      <c r="B9" s="59"/>
      <c r="C9" s="59"/>
      <c r="D9" s="59"/>
      <c r="E9" s="59"/>
      <c r="F9" s="59"/>
      <c r="G9" s="59"/>
    </row>
    <row r="10" spans="1:7" ht="15.75" x14ac:dyDescent="0.25">
      <c r="A10" s="66">
        <v>46113</v>
      </c>
      <c r="B10" s="66"/>
      <c r="C10" s="66"/>
      <c r="D10" s="66"/>
      <c r="E10" s="66"/>
      <c r="F10" s="66"/>
      <c r="G10" s="66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2" t="s">
        <v>5</v>
      </c>
      <c r="B12" s="63" t="s">
        <v>6</v>
      </c>
      <c r="C12" s="64"/>
      <c r="D12" s="64"/>
      <c r="E12" s="64"/>
      <c r="F12" s="64"/>
      <c r="G12" s="64"/>
    </row>
    <row r="13" spans="1:7" s="6" customFormat="1" ht="15.75" x14ac:dyDescent="0.25">
      <c r="A13" s="62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2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2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55">
        <v>2775736.5870499997</v>
      </c>
      <c r="C17" s="55">
        <v>0</v>
      </c>
      <c r="D17" s="55">
        <v>0</v>
      </c>
      <c r="E17" s="55">
        <v>0</v>
      </c>
      <c r="F17" s="55">
        <v>16604.90193</v>
      </c>
      <c r="G17" s="55">
        <f t="shared" ref="G17:G23" si="0">B17-C17-D17-E17-F17</f>
        <v>2759131.6851199996</v>
      </c>
    </row>
    <row r="18" spans="1:12" x14ac:dyDescent="0.2">
      <c r="A18" s="1" t="s">
        <v>24</v>
      </c>
      <c r="B18" s="11">
        <v>25603916.154559996</v>
      </c>
      <c r="C18" s="11">
        <v>0</v>
      </c>
      <c r="D18" s="11">
        <v>0</v>
      </c>
      <c r="E18" s="11">
        <v>0</v>
      </c>
      <c r="F18" s="11">
        <v>2749599.3709100001</v>
      </c>
      <c r="G18" s="11">
        <f t="shared" si="0"/>
        <v>22854316.783649996</v>
      </c>
    </row>
    <row r="19" spans="1:12" x14ac:dyDescent="0.2">
      <c r="A19" s="1" t="s">
        <v>23</v>
      </c>
      <c r="B19" s="11">
        <v>46762302.024999999</v>
      </c>
      <c r="C19" s="11">
        <v>0</v>
      </c>
      <c r="D19" s="11">
        <v>0</v>
      </c>
      <c r="E19" s="11">
        <v>0</v>
      </c>
      <c r="F19" s="11">
        <v>324885.23576999997</v>
      </c>
      <c r="G19" s="11">
        <f t="shared" si="0"/>
        <v>46437416.789229997</v>
      </c>
    </row>
    <row r="20" spans="1:12" x14ac:dyDescent="0.2">
      <c r="A20" s="1" t="s">
        <v>29</v>
      </c>
      <c r="B20" s="11">
        <v>1431037.9780100002</v>
      </c>
      <c r="C20" s="11">
        <v>0</v>
      </c>
      <c r="D20" s="11">
        <v>0</v>
      </c>
      <c r="E20" s="11">
        <v>0</v>
      </c>
      <c r="F20" s="11">
        <v>142.82965999999999</v>
      </c>
      <c r="G20" s="11">
        <f t="shared" si="0"/>
        <v>1430895.1483500001</v>
      </c>
    </row>
    <row r="21" spans="1:12" s="14" customFormat="1" ht="15.75" x14ac:dyDescent="0.25">
      <c r="A21" s="12" t="s">
        <v>26</v>
      </c>
      <c r="B21" s="13">
        <f>SUM(B17:B20)</f>
        <v>76572992.744619995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3091232.3382700002</v>
      </c>
      <c r="G21" s="13">
        <f>SUM(G17:G20)</f>
        <v>73481760.406349987</v>
      </c>
    </row>
    <row r="22" spans="1:12" x14ac:dyDescent="0.2">
      <c r="A22" s="1" t="s">
        <v>27</v>
      </c>
      <c r="B22" s="11">
        <v>7153549.4628299996</v>
      </c>
      <c r="C22" s="11">
        <v>0</v>
      </c>
      <c r="D22" s="11">
        <v>0</v>
      </c>
      <c r="E22" s="11">
        <v>0</v>
      </c>
      <c r="F22" s="11">
        <v>873037.74546000001</v>
      </c>
      <c r="G22" s="11">
        <f t="shared" si="0"/>
        <v>6280511.7173699997</v>
      </c>
    </row>
    <row r="23" spans="1:12" x14ac:dyDescent="0.2">
      <c r="A23" s="1" t="s">
        <v>28</v>
      </c>
      <c r="B23" s="11">
        <v>108504.77944</v>
      </c>
      <c r="C23" s="11">
        <v>0</v>
      </c>
      <c r="D23" s="11">
        <v>0</v>
      </c>
      <c r="E23" s="11">
        <v>0</v>
      </c>
      <c r="F23" s="11">
        <v>4305.4974000000002</v>
      </c>
      <c r="G23" s="11">
        <f t="shared" si="0"/>
        <v>104199.28203999999</v>
      </c>
    </row>
    <row r="24" spans="1:12" s="14" customFormat="1" ht="15.75" x14ac:dyDescent="0.25">
      <c r="A24" s="12" t="s">
        <v>26</v>
      </c>
      <c r="B24" s="13">
        <f>SUM(B22:B23)</f>
        <v>7262054.2422699993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877343.24286</v>
      </c>
      <c r="G24" s="13">
        <f t="shared" si="2"/>
        <v>6384710.9994099997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83835046.986889988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3968575.5811300003</v>
      </c>
      <c r="G26" s="17">
        <f t="shared" si="3"/>
        <v>79866471.40575999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2" t="s">
        <v>5</v>
      </c>
      <c r="B29" s="63" t="s">
        <v>6</v>
      </c>
      <c r="C29" s="64"/>
      <c r="D29" s="64"/>
      <c r="E29" s="68"/>
      <c r="F29" s="68"/>
      <c r="G29" s="68"/>
    </row>
    <row r="30" spans="1:12" ht="15.75" x14ac:dyDescent="0.25">
      <c r="A30" s="62"/>
      <c r="B30" s="7" t="s">
        <v>30</v>
      </c>
      <c r="C30" s="69" t="s">
        <v>1</v>
      </c>
      <c r="D30" s="70"/>
      <c r="E30" s="71" t="s">
        <v>31</v>
      </c>
      <c r="F30" s="71"/>
      <c r="G30" s="71"/>
    </row>
    <row r="31" spans="1:12" ht="15.75" x14ac:dyDescent="0.25">
      <c r="A31" s="62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2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620804.62915199995</v>
      </c>
      <c r="C34" s="11">
        <f>21.5%*$G17</f>
        <v>593213.31230079988</v>
      </c>
      <c r="D34" s="11"/>
      <c r="E34" s="11">
        <f>1.8%*$G17</f>
        <v>49664.370332159997</v>
      </c>
      <c r="F34" s="11">
        <f t="shared" ref="F34:G36" si="4">0.6%*$G17</f>
        <v>16554.790110719998</v>
      </c>
      <c r="G34" s="11">
        <f t="shared" si="4"/>
        <v>16554.790110719998</v>
      </c>
    </row>
    <row r="35" spans="1:7" x14ac:dyDescent="0.2">
      <c r="A35" s="1" t="s">
        <v>24</v>
      </c>
      <c r="B35" s="11">
        <f>22.5%*$G18</f>
        <v>5142221.2763212491</v>
      </c>
      <c r="C35" s="11">
        <f>21.5%*$G18</f>
        <v>4913678.1084847488</v>
      </c>
      <c r="D35" s="11"/>
      <c r="E35" s="11">
        <f>1.8%*$G18</f>
        <v>411377.70210569998</v>
      </c>
      <c r="F35" s="11">
        <f t="shared" si="4"/>
        <v>137125.90070189998</v>
      </c>
      <c r="G35" s="11">
        <f t="shared" si="4"/>
        <v>137125.90070189998</v>
      </c>
    </row>
    <row r="36" spans="1:7" x14ac:dyDescent="0.2">
      <c r="A36" s="1" t="s">
        <v>23</v>
      </c>
      <c r="B36" s="11">
        <f>22.5%*$G19</f>
        <v>10448418.77757675</v>
      </c>
      <c r="C36" s="11">
        <f>21.5%*$G19</f>
        <v>9984044.6096844487</v>
      </c>
      <c r="D36" s="11"/>
      <c r="E36" s="11">
        <f>1.8%*$G19</f>
        <v>835873.50220614008</v>
      </c>
      <c r="F36" s="11">
        <f t="shared" si="4"/>
        <v>278624.50073537999</v>
      </c>
      <c r="G36" s="11">
        <f t="shared" si="4"/>
        <v>278624.50073537999</v>
      </c>
    </row>
    <row r="37" spans="1:7" x14ac:dyDescent="0.2">
      <c r="A37" s="1" t="s">
        <v>29</v>
      </c>
      <c r="B37" s="11">
        <f>22.5%*$G20</f>
        <v>321951.40837875003</v>
      </c>
      <c r="C37" s="11">
        <f>21.5%*($G20)</f>
        <v>307642.45689525001</v>
      </c>
      <c r="D37" s="11"/>
      <c r="E37" s="11">
        <f>1.8%*($G20)</f>
        <v>25756.112670300005</v>
      </c>
      <c r="F37" s="11">
        <f>0.6%*($G20)</f>
        <v>8585.3708901000009</v>
      </c>
      <c r="G37" s="11">
        <f>0.6%*($G20)</f>
        <v>8585.3708901000009</v>
      </c>
    </row>
    <row r="38" spans="1:7" s="14" customFormat="1" ht="15.75" x14ac:dyDescent="0.25">
      <c r="A38" s="12" t="s">
        <v>26</v>
      </c>
      <c r="B38" s="13">
        <f>SUM(B34:B37)</f>
        <v>16533396.091428749</v>
      </c>
      <c r="C38" s="13">
        <f>SUM(C34:C37)</f>
        <v>15798578.487365248</v>
      </c>
      <c r="D38" s="13"/>
      <c r="E38" s="13">
        <f>SUM(E34:E37)</f>
        <v>1322671.6873143001</v>
      </c>
      <c r="F38" s="13">
        <f>SUM(F34:F37)</f>
        <v>440890.56243809999</v>
      </c>
      <c r="G38" s="13">
        <f>SUM(G34:G37)</f>
        <v>440890.56243809999</v>
      </c>
    </row>
    <row r="39" spans="1:7" x14ac:dyDescent="0.2">
      <c r="A39" s="1" t="s">
        <v>27</v>
      </c>
      <c r="B39" s="11">
        <f>22.5%*$G22</f>
        <v>1413115.1364082501</v>
      </c>
      <c r="C39" s="11">
        <f>21.5%*$G22</f>
        <v>1350310.01923455</v>
      </c>
      <c r="D39" s="11">
        <f>10%*$G22</f>
        <v>628051.171737</v>
      </c>
      <c r="E39" s="11">
        <f>1.8%*$G22</f>
        <v>113049.21091266001</v>
      </c>
      <c r="F39" s="11">
        <f>0.6%*$G22</f>
        <v>37683.070304219997</v>
      </c>
      <c r="G39" s="11">
        <f>0.6%*$G22</f>
        <v>37683.070304219997</v>
      </c>
    </row>
    <row r="40" spans="1:7" x14ac:dyDescent="0.2">
      <c r="A40" s="1" t="s">
        <v>28</v>
      </c>
      <c r="B40" s="11">
        <f>22.5%*$G23</f>
        <v>23444.838458999999</v>
      </c>
      <c r="C40" s="11">
        <f>21.5%*$G23</f>
        <v>22402.845638599996</v>
      </c>
      <c r="D40" s="11">
        <f>10%*$G23</f>
        <v>10419.928204</v>
      </c>
      <c r="E40" s="11">
        <f>1.8%*$G23</f>
        <v>1875.5870767200001</v>
      </c>
      <c r="F40" s="11">
        <f>0.6%*$G23</f>
        <v>625.19569223999997</v>
      </c>
      <c r="G40" s="11">
        <f>0.6%*$G23</f>
        <v>625.19569223999997</v>
      </c>
    </row>
    <row r="41" spans="1:7" s="14" customFormat="1" ht="15.75" x14ac:dyDescent="0.25">
      <c r="A41" s="12" t="s">
        <v>26</v>
      </c>
      <c r="B41" s="13">
        <f>22.5%*$G24</f>
        <v>1436559.9748672501</v>
      </c>
      <c r="C41" s="13">
        <f>SUM(C39:C40)</f>
        <v>1372712.8648731499</v>
      </c>
      <c r="D41" s="13">
        <f>SUM(D39:D40)</f>
        <v>638471.09994099999</v>
      </c>
      <c r="E41" s="13">
        <f>SUM(E39:E40)</f>
        <v>114924.79798938001</v>
      </c>
      <c r="F41" s="13">
        <f>SUM(F39:F40)</f>
        <v>38308.265996459995</v>
      </c>
      <c r="G41" s="13">
        <f>SUM(G39:G40)</f>
        <v>38308.265996459995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3593991.2132592001</v>
      </c>
      <c r="C43" s="11">
        <f>(C38+C41)*0.2</f>
        <v>3434258.2704476798</v>
      </c>
      <c r="D43" s="11">
        <f>(D38+D41)*0.2</f>
        <v>127694.2199882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14375964.8530368</v>
      </c>
      <c r="C45" s="17">
        <f t="shared" si="5"/>
        <v>13737033.081790719</v>
      </c>
      <c r="D45" s="17">
        <f t="shared" si="5"/>
        <v>510776.87995279999</v>
      </c>
      <c r="E45" s="17">
        <f t="shared" si="5"/>
        <v>1437596.4853036802</v>
      </c>
      <c r="F45" s="17">
        <f t="shared" si="5"/>
        <v>479198.82843455998</v>
      </c>
      <c r="G45" s="17">
        <f t="shared" si="5"/>
        <v>479198.82843455998</v>
      </c>
    </row>
    <row r="46" spans="1:7" ht="15.75" x14ac:dyDescent="0.25">
      <c r="A46" s="21" t="s">
        <v>38</v>
      </c>
    </row>
    <row r="47" spans="1:7" x14ac:dyDescent="0.2">
      <c r="A47" s="65" t="s">
        <v>71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43307086614173229" right="0.23622047244094491" top="0.74803149606299213" bottom="0.74803149606299213" header="0.31496062992125984" footer="0.31496062992125984"/>
  <pageSetup paperSize="9"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>
    <pageSetUpPr fitToPage="1"/>
  </sheetPr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7" t="s">
        <v>58</v>
      </c>
      <c r="B3" s="67"/>
      <c r="C3" s="67"/>
      <c r="D3" s="67"/>
      <c r="E3" s="67"/>
      <c r="F3" s="67"/>
      <c r="G3" s="67"/>
    </row>
    <row r="4" spans="1:7" ht="15.75" x14ac:dyDescent="0.25">
      <c r="A4" s="67" t="s">
        <v>0</v>
      </c>
      <c r="B4" s="67"/>
      <c r="C4" s="67"/>
      <c r="D4" s="67"/>
      <c r="E4" s="67"/>
      <c r="F4" s="67"/>
      <c r="G4" s="67"/>
    </row>
    <row r="5" spans="1:7" ht="15.75" x14ac:dyDescent="0.25">
      <c r="A5" s="67" t="s">
        <v>80</v>
      </c>
      <c r="B5" s="67"/>
      <c r="C5" s="67"/>
      <c r="D5" s="67"/>
      <c r="E5" s="67"/>
      <c r="F5" s="67"/>
      <c r="G5" s="67"/>
    </row>
    <row r="8" spans="1:7" ht="15.75" x14ac:dyDescent="0.25">
      <c r="A8" s="59" t="s">
        <v>3</v>
      </c>
      <c r="B8" s="59"/>
      <c r="C8" s="59"/>
      <c r="D8" s="59"/>
      <c r="E8" s="59"/>
      <c r="F8" s="59"/>
      <c r="G8" s="59"/>
    </row>
    <row r="9" spans="1:7" ht="15.75" x14ac:dyDescent="0.25">
      <c r="A9" s="59" t="s">
        <v>4</v>
      </c>
      <c r="B9" s="59"/>
      <c r="C9" s="59"/>
      <c r="D9" s="59"/>
      <c r="E9" s="59"/>
      <c r="F9" s="59"/>
      <c r="G9" s="59"/>
    </row>
    <row r="10" spans="1:7" ht="15.75" x14ac:dyDescent="0.25">
      <c r="A10" s="66">
        <v>46143</v>
      </c>
      <c r="B10" s="66"/>
      <c r="C10" s="66"/>
      <c r="D10" s="66"/>
      <c r="E10" s="66"/>
      <c r="F10" s="66"/>
      <c r="G10" s="66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2" t="s">
        <v>5</v>
      </c>
      <c r="B12" s="63" t="s">
        <v>6</v>
      </c>
      <c r="C12" s="64"/>
      <c r="D12" s="64"/>
      <c r="E12" s="64"/>
      <c r="F12" s="64"/>
      <c r="G12" s="64"/>
    </row>
    <row r="13" spans="1:7" s="6" customFormat="1" ht="15.75" x14ac:dyDescent="0.25">
      <c r="A13" s="62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2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2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55">
        <v>5415906.0274599995</v>
      </c>
      <c r="C17" s="55">
        <v>0</v>
      </c>
      <c r="D17" s="55">
        <v>0</v>
      </c>
      <c r="E17" s="55">
        <v>0</v>
      </c>
      <c r="F17" s="55">
        <v>23756.127919999999</v>
      </c>
      <c r="G17" s="55">
        <f t="shared" ref="G17:G23" si="0">B17-C17-D17-E17-F17</f>
        <v>5392149.8995399997</v>
      </c>
    </row>
    <row r="18" spans="1:12" x14ac:dyDescent="0.2">
      <c r="A18" s="1" t="s">
        <v>24</v>
      </c>
      <c r="B18" s="11">
        <v>44875506.234380007</v>
      </c>
      <c r="C18" s="11">
        <v>0</v>
      </c>
      <c r="D18" s="11">
        <v>0</v>
      </c>
      <c r="E18" s="11">
        <v>0</v>
      </c>
      <c r="F18" s="11">
        <v>4027295.23624</v>
      </c>
      <c r="G18" s="11">
        <f t="shared" si="0"/>
        <v>40848210.998140007</v>
      </c>
    </row>
    <row r="19" spans="1:12" x14ac:dyDescent="0.2">
      <c r="A19" s="1" t="s">
        <v>23</v>
      </c>
      <c r="B19" s="11">
        <v>41900761.284720004</v>
      </c>
      <c r="C19" s="11">
        <v>0</v>
      </c>
      <c r="D19" s="11">
        <v>0</v>
      </c>
      <c r="E19" s="11">
        <v>0</v>
      </c>
      <c r="F19" s="11">
        <v>624881.26260999986</v>
      </c>
      <c r="G19" s="11">
        <f t="shared" si="0"/>
        <v>41275880.02211</v>
      </c>
    </row>
    <row r="20" spans="1:12" x14ac:dyDescent="0.2">
      <c r="A20" s="1" t="s">
        <v>29</v>
      </c>
      <c r="B20" s="11">
        <v>1475168.4331000003</v>
      </c>
      <c r="C20" s="11">
        <v>0</v>
      </c>
      <c r="D20" s="11">
        <v>0</v>
      </c>
      <c r="E20" s="11">
        <v>0</v>
      </c>
      <c r="F20" s="11">
        <v>158.67213000000001</v>
      </c>
      <c r="G20" s="11">
        <f t="shared" si="0"/>
        <v>1475009.7609700002</v>
      </c>
    </row>
    <row r="21" spans="1:12" s="14" customFormat="1" ht="15.75" x14ac:dyDescent="0.25">
      <c r="A21" s="12" t="s">
        <v>26</v>
      </c>
      <c r="B21" s="13">
        <f>SUM(B17:B20)</f>
        <v>93667341.979660019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4676091.2988999998</v>
      </c>
      <c r="G21" s="13">
        <f>SUM(G17:G20)</f>
        <v>88991250.680759996</v>
      </c>
    </row>
    <row r="22" spans="1:12" x14ac:dyDescent="0.2">
      <c r="A22" s="1" t="s">
        <v>27</v>
      </c>
      <c r="B22" s="11">
        <v>8096064.2463199999</v>
      </c>
      <c r="C22" s="11">
        <v>0</v>
      </c>
      <c r="D22" s="11">
        <v>0</v>
      </c>
      <c r="E22" s="11">
        <v>0</v>
      </c>
      <c r="F22" s="11">
        <v>520991.32893999998</v>
      </c>
      <c r="G22" s="11">
        <f t="shared" si="0"/>
        <v>7575072.9173799995</v>
      </c>
    </row>
    <row r="23" spans="1:12" x14ac:dyDescent="0.2">
      <c r="A23" s="1" t="s">
        <v>28</v>
      </c>
      <c r="B23" s="11">
        <v>98046.857850000015</v>
      </c>
      <c r="C23" s="11">
        <v>0</v>
      </c>
      <c r="D23" s="11">
        <v>0</v>
      </c>
      <c r="E23" s="11">
        <v>0</v>
      </c>
      <c r="F23" s="11">
        <v>583.55780000000004</v>
      </c>
      <c r="G23" s="11">
        <f t="shared" si="0"/>
        <v>97463.30005000002</v>
      </c>
    </row>
    <row r="24" spans="1:12" s="14" customFormat="1" ht="15.75" x14ac:dyDescent="0.25">
      <c r="A24" s="12" t="s">
        <v>26</v>
      </c>
      <c r="B24" s="13">
        <f>SUM(B22:B23)</f>
        <v>8194111.1041700002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521574.88673999999</v>
      </c>
      <c r="G24" s="13">
        <f t="shared" si="2"/>
        <v>7672536.2174299993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101861453.08383001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5197666.1856399998</v>
      </c>
      <c r="G26" s="17">
        <f t="shared" si="3"/>
        <v>96663786.898189992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2" t="s">
        <v>5</v>
      </c>
      <c r="B29" s="63" t="s">
        <v>6</v>
      </c>
      <c r="C29" s="64"/>
      <c r="D29" s="64"/>
      <c r="E29" s="68"/>
      <c r="F29" s="68"/>
      <c r="G29" s="68"/>
    </row>
    <row r="30" spans="1:12" ht="15.75" x14ac:dyDescent="0.25">
      <c r="A30" s="62"/>
      <c r="B30" s="7" t="s">
        <v>30</v>
      </c>
      <c r="C30" s="69" t="s">
        <v>1</v>
      </c>
      <c r="D30" s="70"/>
      <c r="E30" s="71" t="s">
        <v>31</v>
      </c>
      <c r="F30" s="71"/>
      <c r="G30" s="71"/>
    </row>
    <row r="31" spans="1:12" ht="15.75" x14ac:dyDescent="0.25">
      <c r="A31" s="62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2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1213233.7273965001</v>
      </c>
      <c r="C34" s="11">
        <f>21.5%*$G17</f>
        <v>1159312.2284010998</v>
      </c>
      <c r="D34" s="11"/>
      <c r="E34" s="11">
        <f>1.8%*$G17</f>
        <v>97058.698191720003</v>
      </c>
      <c r="F34" s="11">
        <f t="shared" ref="F34:G36" si="4">0.6%*$G17</f>
        <v>32352.899397239999</v>
      </c>
      <c r="G34" s="11">
        <f t="shared" si="4"/>
        <v>32352.899397239999</v>
      </c>
    </row>
    <row r="35" spans="1:7" x14ac:dyDescent="0.2">
      <c r="A35" s="1" t="s">
        <v>24</v>
      </c>
      <c r="B35" s="11">
        <f>22.5%*$G18</f>
        <v>9190847.4745815024</v>
      </c>
      <c r="C35" s="11">
        <f>21.5%*$G18</f>
        <v>8782365.3646001015</v>
      </c>
      <c r="D35" s="11"/>
      <c r="E35" s="11">
        <f>1.8%*$G18</f>
        <v>735267.79796652019</v>
      </c>
      <c r="F35" s="11">
        <f t="shared" si="4"/>
        <v>245089.26598884005</v>
      </c>
      <c r="G35" s="11">
        <f t="shared" si="4"/>
        <v>245089.26598884005</v>
      </c>
    </row>
    <row r="36" spans="1:7" x14ac:dyDescent="0.2">
      <c r="A36" s="1" t="s">
        <v>23</v>
      </c>
      <c r="B36" s="11">
        <f>22.5%*$G19</f>
        <v>9287073.0049747508</v>
      </c>
      <c r="C36" s="11">
        <f>21.5%*$G19</f>
        <v>8874314.2047536504</v>
      </c>
      <c r="D36" s="11"/>
      <c r="E36" s="11">
        <f>1.8%*$G19</f>
        <v>742965.84039798006</v>
      </c>
      <c r="F36" s="11">
        <f t="shared" si="4"/>
        <v>247655.28013266</v>
      </c>
      <c r="G36" s="11">
        <f t="shared" si="4"/>
        <v>247655.28013266</v>
      </c>
    </row>
    <row r="37" spans="1:7" x14ac:dyDescent="0.2">
      <c r="A37" s="1" t="s">
        <v>29</v>
      </c>
      <c r="B37" s="11">
        <f>22.5%*$G20</f>
        <v>331877.19621825003</v>
      </c>
      <c r="C37" s="11">
        <f>21.5%*($G20)</f>
        <v>317127.09860855003</v>
      </c>
      <c r="D37" s="11"/>
      <c r="E37" s="11">
        <f>1.8%*($G20)</f>
        <v>26550.175697460007</v>
      </c>
      <c r="F37" s="11">
        <f>0.6%*($G20)</f>
        <v>8850.0585658200016</v>
      </c>
      <c r="G37" s="11">
        <f>0.6%*($G20)</f>
        <v>8850.0585658200016</v>
      </c>
    </row>
    <row r="38" spans="1:7" s="14" customFormat="1" ht="15.75" x14ac:dyDescent="0.25">
      <c r="A38" s="12" t="s">
        <v>26</v>
      </c>
      <c r="B38" s="13">
        <f>SUM(B34:B37)</f>
        <v>20023031.403170999</v>
      </c>
      <c r="C38" s="13">
        <f>SUM(C34:C37)</f>
        <v>19133118.896363404</v>
      </c>
      <c r="D38" s="13"/>
      <c r="E38" s="13">
        <f>SUM(E34:E37)</f>
        <v>1601842.5122536803</v>
      </c>
      <c r="F38" s="13">
        <f>SUM(F34:F37)</f>
        <v>533947.50408455997</v>
      </c>
      <c r="G38" s="13">
        <f>SUM(G34:G37)</f>
        <v>533947.50408455997</v>
      </c>
    </row>
    <row r="39" spans="1:7" x14ac:dyDescent="0.2">
      <c r="A39" s="1" t="s">
        <v>27</v>
      </c>
      <c r="B39" s="11">
        <f>22.5%*$G22</f>
        <v>1704391.4064104999</v>
      </c>
      <c r="C39" s="11">
        <f>21.5%*$G22</f>
        <v>1628640.6772367</v>
      </c>
      <c r="D39" s="11">
        <f>10%*$G22</f>
        <v>757507.291738</v>
      </c>
      <c r="E39" s="11">
        <f>1.8%*$G22</f>
        <v>136351.31251284</v>
      </c>
      <c r="F39" s="11">
        <f>0.6%*$G22</f>
        <v>45450.437504279995</v>
      </c>
      <c r="G39" s="11">
        <f>0.6%*$G22</f>
        <v>45450.437504279995</v>
      </c>
    </row>
    <row r="40" spans="1:7" x14ac:dyDescent="0.2">
      <c r="A40" s="1" t="s">
        <v>28</v>
      </c>
      <c r="B40" s="11">
        <f>22.5%*$G23</f>
        <v>21929.242511250006</v>
      </c>
      <c r="C40" s="11">
        <f>21.5%*$G23</f>
        <v>20954.609510750004</v>
      </c>
      <c r="D40" s="11">
        <f>10%*$G23</f>
        <v>9746.3300050000016</v>
      </c>
      <c r="E40" s="11">
        <f>1.8%*$G23</f>
        <v>1754.3394009000006</v>
      </c>
      <c r="F40" s="11">
        <f>0.6%*$G23</f>
        <v>584.77980030000015</v>
      </c>
      <c r="G40" s="11">
        <f>0.6%*$G23</f>
        <v>584.77980030000015</v>
      </c>
    </row>
    <row r="41" spans="1:7" s="14" customFormat="1" ht="15.75" x14ac:dyDescent="0.25">
      <c r="A41" s="12" t="s">
        <v>26</v>
      </c>
      <c r="B41" s="13">
        <f>22.5%*$G24</f>
        <v>1726320.6489217498</v>
      </c>
      <c r="C41" s="13">
        <f>SUM(C39:C40)</f>
        <v>1649595.28674745</v>
      </c>
      <c r="D41" s="13">
        <f>SUM(D39:D40)</f>
        <v>767253.621743</v>
      </c>
      <c r="E41" s="13">
        <f>SUM(E39:E40)</f>
        <v>138105.65191374</v>
      </c>
      <c r="F41" s="13">
        <f>SUM(F39:F40)</f>
        <v>46035.217304579994</v>
      </c>
      <c r="G41" s="13">
        <f>SUM(G39:G40)</f>
        <v>46035.217304579994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4349870.4104185505</v>
      </c>
      <c r="C43" s="11">
        <f>(C38+C41)*0.2</f>
        <v>4156542.8366221711</v>
      </c>
      <c r="D43" s="11">
        <f>(D38+D41)*0.2</f>
        <v>153450.72434859999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17399481.641674198</v>
      </c>
      <c r="C45" s="17">
        <f t="shared" si="5"/>
        <v>16626171.346488684</v>
      </c>
      <c r="D45" s="17">
        <f t="shared" si="5"/>
        <v>613802.89739439997</v>
      </c>
      <c r="E45" s="17">
        <f t="shared" si="5"/>
        <v>1739948.1641674202</v>
      </c>
      <c r="F45" s="17">
        <f t="shared" si="5"/>
        <v>579982.72138914</v>
      </c>
      <c r="G45" s="17">
        <f t="shared" si="5"/>
        <v>579982.72138914</v>
      </c>
    </row>
    <row r="46" spans="1:7" ht="15.75" x14ac:dyDescent="0.25">
      <c r="A46" s="21" t="s">
        <v>38</v>
      </c>
    </row>
    <row r="47" spans="1:7" x14ac:dyDescent="0.2">
      <c r="A47" s="65" t="s">
        <v>70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7">
    <pageSetUpPr fitToPage="1"/>
  </sheetPr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7" t="s">
        <v>58</v>
      </c>
      <c r="B3" s="67"/>
      <c r="C3" s="67"/>
      <c r="D3" s="67"/>
      <c r="E3" s="67"/>
      <c r="F3" s="67"/>
      <c r="G3" s="67"/>
    </row>
    <row r="4" spans="1:7" ht="15.75" x14ac:dyDescent="0.25">
      <c r="A4" s="67" t="s">
        <v>0</v>
      </c>
      <c r="B4" s="67"/>
      <c r="C4" s="67"/>
      <c r="D4" s="67"/>
      <c r="E4" s="67"/>
      <c r="F4" s="67"/>
      <c r="G4" s="67"/>
    </row>
    <row r="5" spans="1:7" ht="15.75" x14ac:dyDescent="0.25">
      <c r="A5" s="67" t="s">
        <v>80</v>
      </c>
      <c r="B5" s="67"/>
      <c r="C5" s="67"/>
      <c r="D5" s="67"/>
      <c r="E5" s="67"/>
      <c r="F5" s="67"/>
      <c r="G5" s="67"/>
    </row>
    <row r="8" spans="1:7" ht="15.75" x14ac:dyDescent="0.25">
      <c r="A8" s="59" t="s">
        <v>3</v>
      </c>
      <c r="B8" s="59"/>
      <c r="C8" s="59"/>
      <c r="D8" s="59"/>
      <c r="E8" s="59"/>
      <c r="F8" s="59"/>
      <c r="G8" s="59"/>
    </row>
    <row r="9" spans="1:7" ht="15.75" x14ac:dyDescent="0.25">
      <c r="A9" s="59" t="s">
        <v>4</v>
      </c>
      <c r="B9" s="59"/>
      <c r="C9" s="59"/>
      <c r="D9" s="59"/>
      <c r="E9" s="59"/>
      <c r="F9" s="59"/>
      <c r="G9" s="59"/>
    </row>
    <row r="10" spans="1:7" ht="15.75" x14ac:dyDescent="0.25">
      <c r="A10" s="66">
        <v>46174</v>
      </c>
      <c r="B10" s="66"/>
      <c r="C10" s="66"/>
      <c r="D10" s="66"/>
      <c r="E10" s="66"/>
      <c r="F10" s="66"/>
      <c r="G10" s="66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2" t="s">
        <v>5</v>
      </c>
      <c r="B12" s="63" t="s">
        <v>6</v>
      </c>
      <c r="C12" s="64"/>
      <c r="D12" s="64"/>
      <c r="E12" s="64"/>
      <c r="F12" s="64"/>
      <c r="G12" s="64"/>
    </row>
    <row r="13" spans="1:7" s="6" customFormat="1" ht="15.75" x14ac:dyDescent="0.25">
      <c r="A13" s="62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2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2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55">
        <v>29322667.008820001</v>
      </c>
      <c r="C17" s="55">
        <v>0</v>
      </c>
      <c r="D17" s="55">
        <v>0</v>
      </c>
      <c r="E17" s="55">
        <v>0</v>
      </c>
      <c r="F17" s="55">
        <v>48432.943780000001</v>
      </c>
      <c r="G17" s="55">
        <f t="shared" ref="G17:G23" si="0">B17-C17-D17-E17-F17</f>
        <v>29274234.06504</v>
      </c>
    </row>
    <row r="18" spans="1:12" x14ac:dyDescent="0.2">
      <c r="A18" s="1" t="s">
        <v>24</v>
      </c>
      <c r="B18" s="11">
        <v>21735050.140480001</v>
      </c>
      <c r="C18" s="11">
        <v>0</v>
      </c>
      <c r="D18" s="11">
        <v>0</v>
      </c>
      <c r="E18" s="11">
        <v>0</v>
      </c>
      <c r="F18" s="11">
        <v>4559761.2270299997</v>
      </c>
      <c r="G18" s="11">
        <f t="shared" si="0"/>
        <v>17175288.913450003</v>
      </c>
    </row>
    <row r="19" spans="1:12" x14ac:dyDescent="0.2">
      <c r="A19" s="1" t="s">
        <v>23</v>
      </c>
      <c r="B19" s="11">
        <v>59532477.931249999</v>
      </c>
      <c r="C19" s="11">
        <v>0</v>
      </c>
      <c r="D19" s="11">
        <v>0</v>
      </c>
      <c r="E19" s="11">
        <v>0</v>
      </c>
      <c r="F19" s="11">
        <v>16096961.316579999</v>
      </c>
      <c r="G19" s="11">
        <f t="shared" si="0"/>
        <v>43435516.614670001</v>
      </c>
    </row>
    <row r="20" spans="1:12" x14ac:dyDescent="0.2">
      <c r="A20" s="1" t="s">
        <v>29</v>
      </c>
      <c r="B20" s="11">
        <v>1713029.0600099999</v>
      </c>
      <c r="C20" s="11">
        <v>0</v>
      </c>
      <c r="D20" s="11">
        <v>0</v>
      </c>
      <c r="E20" s="11">
        <v>0</v>
      </c>
      <c r="F20" s="11">
        <v>220.65004000000002</v>
      </c>
      <c r="G20" s="11">
        <f t="shared" si="0"/>
        <v>1712808.4099699999</v>
      </c>
    </row>
    <row r="21" spans="1:12" s="14" customFormat="1" ht="15.75" x14ac:dyDescent="0.25">
      <c r="A21" s="12" t="s">
        <v>26</v>
      </c>
      <c r="B21" s="13">
        <f>SUM(B17:B20)</f>
        <v>112303224.14056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20705376.137430001</v>
      </c>
      <c r="G21" s="13">
        <f>SUM(G17:G20)</f>
        <v>91597848.003130004</v>
      </c>
    </row>
    <row r="22" spans="1:12" x14ac:dyDescent="0.2">
      <c r="A22" s="1" t="s">
        <v>27</v>
      </c>
      <c r="B22" s="11">
        <v>10227935.67358</v>
      </c>
      <c r="C22" s="11">
        <v>0</v>
      </c>
      <c r="D22" s="11">
        <v>0</v>
      </c>
      <c r="E22" s="11">
        <v>0</v>
      </c>
      <c r="F22" s="11">
        <v>114868.83934000001</v>
      </c>
      <c r="G22" s="11">
        <f t="shared" si="0"/>
        <v>10113066.834240001</v>
      </c>
    </row>
    <row r="23" spans="1:12" x14ac:dyDescent="0.2">
      <c r="A23" s="1" t="s">
        <v>28</v>
      </c>
      <c r="B23" s="11">
        <v>133216.72532999999</v>
      </c>
      <c r="C23" s="11">
        <v>0</v>
      </c>
      <c r="D23" s="11">
        <v>0</v>
      </c>
      <c r="E23" s="11">
        <v>0</v>
      </c>
      <c r="F23" s="11">
        <v>0.43117</v>
      </c>
      <c r="G23" s="11">
        <f t="shared" si="0"/>
        <v>133216.29415999999</v>
      </c>
    </row>
    <row r="24" spans="1:12" s="14" customFormat="1" ht="15.75" x14ac:dyDescent="0.25">
      <c r="A24" s="12" t="s">
        <v>26</v>
      </c>
      <c r="B24" s="13">
        <f>SUM(B22:B23)</f>
        <v>10361152.398910001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114869.27051</v>
      </c>
      <c r="G24" s="13">
        <f t="shared" si="2"/>
        <v>10246283.1284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122664376.53947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20820245.40794</v>
      </c>
      <c r="G26" s="17">
        <f t="shared" si="3"/>
        <v>101844131.13153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2" t="s">
        <v>5</v>
      </c>
      <c r="B29" s="63" t="s">
        <v>6</v>
      </c>
      <c r="C29" s="64"/>
      <c r="D29" s="64"/>
      <c r="E29" s="68"/>
      <c r="F29" s="68"/>
      <c r="G29" s="68"/>
    </row>
    <row r="30" spans="1:12" ht="15.75" x14ac:dyDescent="0.25">
      <c r="A30" s="62"/>
      <c r="B30" s="7" t="s">
        <v>30</v>
      </c>
      <c r="C30" s="69" t="s">
        <v>1</v>
      </c>
      <c r="D30" s="70"/>
      <c r="E30" s="71" t="s">
        <v>31</v>
      </c>
      <c r="F30" s="71"/>
      <c r="G30" s="71"/>
    </row>
    <row r="31" spans="1:12" ht="15.75" x14ac:dyDescent="0.25">
      <c r="A31" s="62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2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6586702.6646340005</v>
      </c>
      <c r="C34" s="11">
        <f>21.5%*$G17</f>
        <v>6293960.3239835994</v>
      </c>
      <c r="D34" s="11"/>
      <c r="E34" s="11">
        <f>1.8%*$G17</f>
        <v>526936.21317072003</v>
      </c>
      <c r="F34" s="11">
        <f t="shared" ref="F34:G36" si="4">0.6%*$G17</f>
        <v>175645.40439024</v>
      </c>
      <c r="G34" s="11">
        <f t="shared" si="4"/>
        <v>175645.40439024</v>
      </c>
    </row>
    <row r="35" spans="1:7" x14ac:dyDescent="0.2">
      <c r="A35" s="1" t="s">
        <v>24</v>
      </c>
      <c r="B35" s="11">
        <f>22.5%*$G18</f>
        <v>3864440.0055262507</v>
      </c>
      <c r="C35" s="11">
        <f>21.5%*$G18</f>
        <v>3692687.1163917505</v>
      </c>
      <c r="D35" s="11"/>
      <c r="E35" s="11">
        <f>1.8%*$G18</f>
        <v>309155.20044210006</v>
      </c>
      <c r="F35" s="11">
        <f t="shared" si="4"/>
        <v>103051.73348070002</v>
      </c>
      <c r="G35" s="11">
        <f t="shared" si="4"/>
        <v>103051.73348070002</v>
      </c>
    </row>
    <row r="36" spans="1:7" x14ac:dyDescent="0.2">
      <c r="A36" s="1" t="s">
        <v>23</v>
      </c>
      <c r="B36" s="11">
        <f>22.5%*$G19</f>
        <v>9772991.23830075</v>
      </c>
      <c r="C36" s="11">
        <f>21.5%*$G19</f>
        <v>9338636.0721540507</v>
      </c>
      <c r="D36" s="11"/>
      <c r="E36" s="11">
        <f>1.8%*$G19</f>
        <v>781839.29906406009</v>
      </c>
      <c r="F36" s="11">
        <f t="shared" si="4"/>
        <v>260613.09968802001</v>
      </c>
      <c r="G36" s="11">
        <f t="shared" si="4"/>
        <v>260613.09968802001</v>
      </c>
    </row>
    <row r="37" spans="1:7" x14ac:dyDescent="0.2">
      <c r="A37" s="1" t="s">
        <v>29</v>
      </c>
      <c r="B37" s="11">
        <f>22.5%*$G20</f>
        <v>385381.89224324998</v>
      </c>
      <c r="C37" s="11">
        <f>21.5%*($G20)</f>
        <v>368253.80814355001</v>
      </c>
      <c r="D37" s="11"/>
      <c r="E37" s="11">
        <f>1.8%*($G20)</f>
        <v>30830.551379460001</v>
      </c>
      <c r="F37" s="11">
        <f>0.6%*($G20)</f>
        <v>10276.85045982</v>
      </c>
      <c r="G37" s="11">
        <f>0.6%*($G20)</f>
        <v>10276.85045982</v>
      </c>
    </row>
    <row r="38" spans="1:7" s="14" customFormat="1" ht="15.75" x14ac:dyDescent="0.25">
      <c r="A38" s="12" t="s">
        <v>26</v>
      </c>
      <c r="B38" s="13">
        <f>SUM(B34:B37)</f>
        <v>20609515.800704252</v>
      </c>
      <c r="C38" s="13">
        <f>SUM(C34:C37)</f>
        <v>19693537.320672952</v>
      </c>
      <c r="D38" s="13"/>
      <c r="E38" s="13">
        <f>SUM(E34:E37)</f>
        <v>1648761.2640563401</v>
      </c>
      <c r="F38" s="13">
        <f>SUM(F34:F37)</f>
        <v>549587.08801877999</v>
      </c>
      <c r="G38" s="13">
        <f>SUM(G34:G37)</f>
        <v>549587.08801877999</v>
      </c>
    </row>
    <row r="39" spans="1:7" x14ac:dyDescent="0.2">
      <c r="A39" s="1" t="s">
        <v>27</v>
      </c>
      <c r="B39" s="11">
        <f>22.5%*$G22</f>
        <v>2275440.0377040002</v>
      </c>
      <c r="C39" s="11">
        <f>21.5%*$G22</f>
        <v>2174309.3693615999</v>
      </c>
      <c r="D39" s="11">
        <f>10%*$G22</f>
        <v>1011306.6834240002</v>
      </c>
      <c r="E39" s="11">
        <f>1.8%*$G22</f>
        <v>182035.20301632004</v>
      </c>
      <c r="F39" s="11">
        <f>0.6%*$G22</f>
        <v>60678.401005440006</v>
      </c>
      <c r="G39" s="11">
        <f>0.6%*$G22</f>
        <v>60678.401005440006</v>
      </c>
    </row>
    <row r="40" spans="1:7" x14ac:dyDescent="0.2">
      <c r="A40" s="1" t="s">
        <v>28</v>
      </c>
      <c r="B40" s="11">
        <f>22.5%*$G23</f>
        <v>29973.666185999999</v>
      </c>
      <c r="C40" s="11">
        <f>21.5%*$G23</f>
        <v>28641.503244399999</v>
      </c>
      <c r="D40" s="11">
        <f>10%*$G23</f>
        <v>13321.629416</v>
      </c>
      <c r="E40" s="11">
        <f>1.8%*$G23</f>
        <v>2397.8932948800002</v>
      </c>
      <c r="F40" s="11">
        <f>0.6%*$G23</f>
        <v>799.29776495999999</v>
      </c>
      <c r="G40" s="11">
        <f>0.6%*$G23</f>
        <v>799.29776495999999</v>
      </c>
    </row>
    <row r="41" spans="1:7" s="14" customFormat="1" ht="15.75" x14ac:dyDescent="0.25">
      <c r="A41" s="12" t="s">
        <v>26</v>
      </c>
      <c r="B41" s="13">
        <f>22.5%*$G24</f>
        <v>2305413.70389</v>
      </c>
      <c r="C41" s="13">
        <f>SUM(C39:C40)</f>
        <v>2202950.8726059999</v>
      </c>
      <c r="D41" s="13">
        <f>SUM(D39:D40)</f>
        <v>1024628.3128400001</v>
      </c>
      <c r="E41" s="13">
        <f>SUM(E39:E40)</f>
        <v>184433.09631120003</v>
      </c>
      <c r="F41" s="13">
        <f>SUM(F39:F40)</f>
        <v>61477.698770400006</v>
      </c>
      <c r="G41" s="13">
        <f>SUM(G39:G40)</f>
        <v>61477.698770400006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4582985.9009188507</v>
      </c>
      <c r="C43" s="11">
        <f>(C38+C41)*0.2</f>
        <v>4379297.6386557911</v>
      </c>
      <c r="D43" s="11">
        <f>(D38+D41)*0.2</f>
        <v>204925.66256800003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18331943.603675403</v>
      </c>
      <c r="C45" s="17">
        <f t="shared" si="5"/>
        <v>17517190.554623164</v>
      </c>
      <c r="D45" s="17">
        <f t="shared" si="5"/>
        <v>819702.65027200012</v>
      </c>
      <c r="E45" s="17">
        <f t="shared" si="5"/>
        <v>1833194.36036754</v>
      </c>
      <c r="F45" s="17">
        <f t="shared" si="5"/>
        <v>611064.78678918001</v>
      </c>
      <c r="G45" s="17">
        <f t="shared" si="5"/>
        <v>611064.78678918001</v>
      </c>
    </row>
    <row r="46" spans="1:7" ht="15.75" x14ac:dyDescent="0.25">
      <c r="A46" s="21" t="s">
        <v>38</v>
      </c>
    </row>
    <row r="47" spans="1:7" x14ac:dyDescent="0.2">
      <c r="A47" s="65" t="s">
        <v>69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5">
    <pageSetUpPr fitToPage="1"/>
  </sheetPr>
  <dimension ref="A2:L74"/>
  <sheetViews>
    <sheetView topLeftCell="A53" zoomScale="80" zoomScaleNormal="80" workbookViewId="0">
      <selection activeCell="A51" sqref="A1:XFD1048576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8" width="18.5703125" style="1" bestFit="1" customWidth="1"/>
    <col min="9" max="9" width="22" style="1" bestFit="1" customWidth="1"/>
    <col min="10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7" t="s">
        <v>58</v>
      </c>
      <c r="B3" s="67"/>
      <c r="C3" s="67"/>
      <c r="D3" s="67"/>
      <c r="E3" s="67"/>
      <c r="F3" s="67"/>
      <c r="G3" s="67"/>
    </row>
    <row r="4" spans="1:7" ht="15.75" x14ac:dyDescent="0.25">
      <c r="A4" s="67" t="s">
        <v>0</v>
      </c>
      <c r="B4" s="67"/>
      <c r="C4" s="67"/>
      <c r="D4" s="67"/>
      <c r="E4" s="67"/>
      <c r="F4" s="67"/>
      <c r="G4" s="67"/>
    </row>
    <row r="5" spans="1:7" ht="15.75" x14ac:dyDescent="0.25">
      <c r="A5" s="67" t="s">
        <v>80</v>
      </c>
      <c r="B5" s="67"/>
      <c r="C5" s="67"/>
      <c r="D5" s="67"/>
      <c r="E5" s="67"/>
      <c r="F5" s="67"/>
      <c r="G5" s="67"/>
    </row>
    <row r="8" spans="1:7" ht="15.75" x14ac:dyDescent="0.25">
      <c r="A8" s="59" t="s">
        <v>3</v>
      </c>
      <c r="B8" s="59"/>
      <c r="C8" s="59"/>
      <c r="D8" s="59"/>
      <c r="E8" s="59"/>
      <c r="F8" s="59"/>
      <c r="G8" s="59"/>
    </row>
    <row r="9" spans="1:7" ht="15.75" x14ac:dyDescent="0.25">
      <c r="A9" s="59" t="s">
        <v>4</v>
      </c>
      <c r="B9" s="59"/>
      <c r="C9" s="59"/>
      <c r="D9" s="59"/>
      <c r="E9" s="59"/>
      <c r="F9" s="59"/>
      <c r="G9" s="59"/>
    </row>
    <row r="10" spans="1:7" ht="15.75" x14ac:dyDescent="0.25">
      <c r="A10" s="66">
        <v>46204</v>
      </c>
      <c r="B10" s="66"/>
      <c r="C10" s="66"/>
      <c r="D10" s="66"/>
      <c r="E10" s="66"/>
      <c r="F10" s="66"/>
      <c r="G10" s="66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2" t="s">
        <v>5</v>
      </c>
      <c r="B12" s="63" t="s">
        <v>6</v>
      </c>
      <c r="C12" s="64"/>
      <c r="D12" s="64"/>
      <c r="E12" s="64"/>
      <c r="F12" s="64"/>
      <c r="G12" s="64"/>
    </row>
    <row r="13" spans="1:7" s="6" customFormat="1" ht="15.75" x14ac:dyDescent="0.25">
      <c r="A13" s="62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2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2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55">
        <v>6983986.9120699996</v>
      </c>
      <c r="C17" s="55">
        <v>0</v>
      </c>
      <c r="D17" s="55">
        <v>0</v>
      </c>
      <c r="E17" s="55">
        <v>0</v>
      </c>
      <c r="F17" s="55">
        <v>32705.184519999999</v>
      </c>
      <c r="G17" s="55">
        <f t="shared" ref="G17:G23" si="0">B17-C17-D17-E17-F17</f>
        <v>6951281.72755</v>
      </c>
    </row>
    <row r="18" spans="1:12" x14ac:dyDescent="0.2">
      <c r="A18" s="1" t="s">
        <v>24</v>
      </c>
      <c r="B18" s="11">
        <v>22943989.824179996</v>
      </c>
      <c r="C18" s="11">
        <v>0</v>
      </c>
      <c r="D18" s="11">
        <v>0</v>
      </c>
      <c r="E18" s="11">
        <v>651.20527000000004</v>
      </c>
      <c r="F18" s="11">
        <v>4399803.1645199992</v>
      </c>
      <c r="G18" s="11">
        <f t="shared" si="0"/>
        <v>18543535.454389997</v>
      </c>
    </row>
    <row r="19" spans="1:12" x14ac:dyDescent="0.2">
      <c r="A19" s="1" t="s">
        <v>23</v>
      </c>
      <c r="B19" s="11">
        <v>44610190.726889998</v>
      </c>
      <c r="C19" s="11">
        <v>0</v>
      </c>
      <c r="D19" s="11">
        <v>0</v>
      </c>
      <c r="E19" s="11">
        <v>0</v>
      </c>
      <c r="F19" s="11">
        <v>16568421.03686</v>
      </c>
      <c r="G19" s="11">
        <f t="shared" si="0"/>
        <v>28041769.690029997</v>
      </c>
    </row>
    <row r="20" spans="1:12" x14ac:dyDescent="0.2">
      <c r="A20" s="1" t="s">
        <v>29</v>
      </c>
      <c r="B20" s="11">
        <v>1281606.1714000001</v>
      </c>
      <c r="C20" s="11">
        <v>0</v>
      </c>
      <c r="D20" s="11">
        <v>0</v>
      </c>
      <c r="E20" s="11">
        <v>0</v>
      </c>
      <c r="F20" s="11">
        <v>193.66531000000001</v>
      </c>
      <c r="G20" s="11">
        <f t="shared" si="0"/>
        <v>1281412.50609</v>
      </c>
    </row>
    <row r="21" spans="1:12" s="14" customFormat="1" ht="15.75" x14ac:dyDescent="0.25">
      <c r="A21" s="12" t="s">
        <v>26</v>
      </c>
      <c r="B21" s="13">
        <f>SUM(B17:B20)</f>
        <v>75819773.634539992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651.20527000000004</v>
      </c>
      <c r="F21" s="13">
        <f t="shared" si="1"/>
        <v>21001123.051209997</v>
      </c>
      <c r="G21" s="13">
        <f>SUM(G17:G20)</f>
        <v>54817999.378059998</v>
      </c>
    </row>
    <row r="22" spans="1:12" x14ac:dyDescent="0.2">
      <c r="A22" s="1" t="s">
        <v>27</v>
      </c>
      <c r="B22" s="11">
        <v>9596712.8900699988</v>
      </c>
      <c r="C22" s="11">
        <v>0</v>
      </c>
      <c r="D22" s="11">
        <v>0</v>
      </c>
      <c r="E22" s="11">
        <v>0</v>
      </c>
      <c r="F22" s="11">
        <v>427472.74841</v>
      </c>
      <c r="G22" s="11">
        <f t="shared" si="0"/>
        <v>9169240.1416599993</v>
      </c>
    </row>
    <row r="23" spans="1:12" x14ac:dyDescent="0.2">
      <c r="A23" s="1" t="s">
        <v>28</v>
      </c>
      <c r="B23" s="11">
        <v>106122.65297000001</v>
      </c>
      <c r="C23" s="11">
        <v>0</v>
      </c>
      <c r="D23" s="11">
        <v>0</v>
      </c>
      <c r="E23" s="11">
        <v>0</v>
      </c>
      <c r="F23" s="11">
        <v>6.9629999999999997E-2</v>
      </c>
      <c r="G23" s="11">
        <f t="shared" si="0"/>
        <v>106122.58334000001</v>
      </c>
    </row>
    <row r="24" spans="1:12" s="14" customFormat="1" ht="15.75" x14ac:dyDescent="0.25">
      <c r="A24" s="12" t="s">
        <v>26</v>
      </c>
      <c r="B24" s="13">
        <f>SUM(B22:B23)</f>
        <v>9702835.543039998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427472.81803999998</v>
      </c>
      <c r="G24" s="13">
        <f t="shared" si="2"/>
        <v>9275362.7249999996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85522609.177579984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651.20527000000004</v>
      </c>
      <c r="F26" s="17">
        <f t="shared" si="3"/>
        <v>21428595.869249996</v>
      </c>
      <c r="G26" s="17">
        <f t="shared" si="3"/>
        <v>64093362.10306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2" t="s">
        <v>5</v>
      </c>
      <c r="B29" s="63" t="s">
        <v>6</v>
      </c>
      <c r="C29" s="64"/>
      <c r="D29" s="64"/>
      <c r="E29" s="68"/>
      <c r="F29" s="68"/>
      <c r="G29" s="68"/>
    </row>
    <row r="30" spans="1:12" ht="15.75" x14ac:dyDescent="0.25">
      <c r="A30" s="62"/>
      <c r="B30" s="7" t="s">
        <v>30</v>
      </c>
      <c r="C30" s="69" t="s">
        <v>1</v>
      </c>
      <c r="D30" s="70"/>
      <c r="E30" s="71" t="s">
        <v>31</v>
      </c>
      <c r="F30" s="71"/>
      <c r="G30" s="71"/>
    </row>
    <row r="31" spans="1:12" ht="15.75" x14ac:dyDescent="0.25">
      <c r="A31" s="62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2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1564038.3886987499</v>
      </c>
      <c r="C34" s="11">
        <f>21.5%*$G17</f>
        <v>1494525.57142325</v>
      </c>
      <c r="D34" s="11"/>
      <c r="E34" s="11">
        <f>1.8%*$G17</f>
        <v>125123.07109590001</v>
      </c>
      <c r="F34" s="11">
        <f t="shared" ref="F34:G36" si="4">0.6%*$G17</f>
        <v>41707.690365299997</v>
      </c>
      <c r="G34" s="11">
        <f t="shared" si="4"/>
        <v>41707.690365299997</v>
      </c>
    </row>
    <row r="35" spans="1:7" x14ac:dyDescent="0.2">
      <c r="A35" s="1" t="s">
        <v>24</v>
      </c>
      <c r="B35" s="11">
        <f>22.5%*$G18</f>
        <v>4172295.4772377494</v>
      </c>
      <c r="C35" s="11">
        <f>21.5%*$G18</f>
        <v>3986860.1226938493</v>
      </c>
      <c r="D35" s="11"/>
      <c r="E35" s="11">
        <f>1.8%*$G18</f>
        <v>333783.63817901997</v>
      </c>
      <c r="F35" s="11">
        <f t="shared" si="4"/>
        <v>111261.21272633999</v>
      </c>
      <c r="G35" s="11">
        <f t="shared" si="4"/>
        <v>111261.21272633999</v>
      </c>
    </row>
    <row r="36" spans="1:7" x14ac:dyDescent="0.2">
      <c r="A36" s="1" t="s">
        <v>23</v>
      </c>
      <c r="B36" s="11">
        <f>22.5%*$G19</f>
        <v>6309398.1802567495</v>
      </c>
      <c r="C36" s="11">
        <f>21.5%*$G19</f>
        <v>6028980.4833564498</v>
      </c>
      <c r="D36" s="11"/>
      <c r="E36" s="11">
        <f>1.8%*$G19</f>
        <v>504751.85442054004</v>
      </c>
      <c r="F36" s="11">
        <f t="shared" si="4"/>
        <v>168250.61814017998</v>
      </c>
      <c r="G36" s="11">
        <f t="shared" si="4"/>
        <v>168250.61814017998</v>
      </c>
    </row>
    <row r="37" spans="1:7" x14ac:dyDescent="0.2">
      <c r="A37" s="1" t="s">
        <v>29</v>
      </c>
      <c r="B37" s="11">
        <f>22.5%*$G20</f>
        <v>288317.81387025001</v>
      </c>
      <c r="C37" s="11">
        <f>21.5%*($G20)</f>
        <v>275503.68880935002</v>
      </c>
      <c r="D37" s="11"/>
      <c r="E37" s="11">
        <f>1.8%*($G20)</f>
        <v>23065.425109620002</v>
      </c>
      <c r="F37" s="11">
        <f>0.6%*($G20)</f>
        <v>7688.4750365400005</v>
      </c>
      <c r="G37" s="11">
        <f>0.6%*($G20)</f>
        <v>7688.4750365400005</v>
      </c>
    </row>
    <row r="38" spans="1:7" s="14" customFormat="1" ht="15.75" x14ac:dyDescent="0.25">
      <c r="A38" s="12" t="s">
        <v>26</v>
      </c>
      <c r="B38" s="13">
        <f>SUM(B34:B37)</f>
        <v>12334049.860063499</v>
      </c>
      <c r="C38" s="13">
        <f>SUM(C34:C37)</f>
        <v>11785869.866282899</v>
      </c>
      <c r="D38" s="13"/>
      <c r="E38" s="13">
        <f>SUM(E34:E37)</f>
        <v>986723.98880508007</v>
      </c>
      <c r="F38" s="13">
        <f>SUM(F34:F37)</f>
        <v>328907.99626836</v>
      </c>
      <c r="G38" s="13">
        <f>SUM(G34:G37)</f>
        <v>328907.99626836</v>
      </c>
    </row>
    <row r="39" spans="1:7" x14ac:dyDescent="0.2">
      <c r="A39" s="1" t="s">
        <v>27</v>
      </c>
      <c r="B39" s="11">
        <f>22.5%*$G22</f>
        <v>2063079.0318735</v>
      </c>
      <c r="C39" s="11">
        <f>21.5%*$G22</f>
        <v>1971386.6304568998</v>
      </c>
      <c r="D39" s="11">
        <f>10%*$G22</f>
        <v>916924.01416599995</v>
      </c>
      <c r="E39" s="11">
        <f>1.8%*$G22</f>
        <v>165046.32254988002</v>
      </c>
      <c r="F39" s="11">
        <f>0.6%*$G22</f>
        <v>55015.440849959996</v>
      </c>
      <c r="G39" s="11">
        <f>0.6%*$G22</f>
        <v>55015.440849959996</v>
      </c>
    </row>
    <row r="40" spans="1:7" x14ac:dyDescent="0.2">
      <c r="A40" s="1" t="s">
        <v>28</v>
      </c>
      <c r="B40" s="11">
        <f>22.5%*$G23</f>
        <v>23877.581251500003</v>
      </c>
      <c r="C40" s="11">
        <f>21.5%*$G23</f>
        <v>22816.355418100004</v>
      </c>
      <c r="D40" s="11">
        <f>10%*$G23</f>
        <v>10612.258334000002</v>
      </c>
      <c r="E40" s="11">
        <f>1.8%*$G23</f>
        <v>1910.2065001200003</v>
      </c>
      <c r="F40" s="11">
        <f>0.6%*$G23</f>
        <v>636.73550004000003</v>
      </c>
      <c r="G40" s="11">
        <f>0.6%*$G23</f>
        <v>636.73550004000003</v>
      </c>
    </row>
    <row r="41" spans="1:7" s="14" customFormat="1" ht="15.75" x14ac:dyDescent="0.25">
      <c r="A41" s="12" t="s">
        <v>26</v>
      </c>
      <c r="B41" s="13">
        <f>22.5%*$G24</f>
        <v>2086956.6131249999</v>
      </c>
      <c r="C41" s="13">
        <f>SUM(C39:C40)</f>
        <v>1994202.9858749998</v>
      </c>
      <c r="D41" s="13">
        <f>SUM(D39:D40)</f>
        <v>927536.27249999996</v>
      </c>
      <c r="E41" s="13">
        <f>SUM(E39:E40)</f>
        <v>166956.52905000001</v>
      </c>
      <c r="F41" s="13">
        <f>SUM(F39:F40)</f>
        <v>55652.176349999994</v>
      </c>
      <c r="G41" s="13">
        <f>SUM(G39:G40)</f>
        <v>55652.176349999994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2884201.2946377001</v>
      </c>
      <c r="C43" s="11">
        <f>(C38+C41)*0.2</f>
        <v>2756014.5704315798</v>
      </c>
      <c r="D43" s="11">
        <f>(D38+D41)*0.2</f>
        <v>185507.25450000001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11536805.178550798</v>
      </c>
      <c r="C45" s="17">
        <f t="shared" si="5"/>
        <v>11024058.281726319</v>
      </c>
      <c r="D45" s="17">
        <f t="shared" si="5"/>
        <v>742029.01799999992</v>
      </c>
      <c r="E45" s="17">
        <f t="shared" si="5"/>
        <v>1153680.5178550801</v>
      </c>
      <c r="F45" s="17">
        <f t="shared" si="5"/>
        <v>384560.17261836003</v>
      </c>
      <c r="G45" s="17">
        <f t="shared" si="5"/>
        <v>384560.17261836003</v>
      </c>
    </row>
    <row r="46" spans="1:7" ht="15.75" x14ac:dyDescent="0.25">
      <c r="A46" s="21" t="s">
        <v>38</v>
      </c>
    </row>
    <row r="47" spans="1:7" x14ac:dyDescent="0.2">
      <c r="A47" s="65" t="s">
        <v>67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51" spans="1:8" x14ac:dyDescent="0.2">
      <c r="B51" s="22"/>
      <c r="C51" s="22"/>
      <c r="D51" s="22"/>
    </row>
    <row r="52" spans="1:8" x14ac:dyDescent="0.2">
      <c r="B52" s="22"/>
      <c r="C52" s="22"/>
      <c r="D52" s="22"/>
    </row>
    <row r="53" spans="1:8" ht="15.75" x14ac:dyDescent="0.25">
      <c r="A53" s="59" t="s">
        <v>54</v>
      </c>
      <c r="B53" s="59"/>
      <c r="C53" s="59"/>
      <c r="D53" s="59"/>
      <c r="E53" s="59"/>
      <c r="F53" s="59"/>
      <c r="G53" s="59"/>
      <c r="H53" s="12"/>
    </row>
    <row r="54" spans="1:8" ht="15.75" x14ac:dyDescent="0.25">
      <c r="A54" s="60" t="s">
        <v>78</v>
      </c>
      <c r="B54" s="60"/>
      <c r="C54" s="60"/>
      <c r="D54" s="60"/>
      <c r="E54" s="60"/>
      <c r="F54" s="60"/>
      <c r="G54" s="60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62" t="s">
        <v>5</v>
      </c>
      <c r="B56" s="69" t="s">
        <v>6</v>
      </c>
      <c r="C56" s="71"/>
      <c r="D56" s="71"/>
      <c r="E56" s="71"/>
      <c r="F56" s="71"/>
      <c r="G56" s="71"/>
      <c r="H56" s="71"/>
    </row>
    <row r="57" spans="1:8" ht="15.75" x14ac:dyDescent="0.25">
      <c r="A57" s="62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7" t="s">
        <v>47</v>
      </c>
    </row>
    <row r="58" spans="1:8" ht="15.75" x14ac:dyDescent="0.25">
      <c r="A58" s="62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/>
    </row>
    <row r="59" spans="1:8" ht="15.75" x14ac:dyDescent="0.25">
      <c r="A59" s="73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2"/>
      <c r="B60" s="25"/>
      <c r="C60" s="25"/>
      <c r="D60" s="25"/>
      <c r="E60" s="25"/>
      <c r="F60" s="25"/>
      <c r="G60" s="7"/>
      <c r="H60" s="7"/>
    </row>
    <row r="61" spans="1:8" x14ac:dyDescent="0.2">
      <c r="A61" s="1" t="s">
        <v>25</v>
      </c>
      <c r="B61" s="11">
        <v>80118027.678739995</v>
      </c>
      <c r="C61" s="27">
        <v>0</v>
      </c>
      <c r="D61" s="27">
        <v>0</v>
      </c>
      <c r="E61" s="27">
        <v>0</v>
      </c>
      <c r="F61" s="27">
        <v>450687.03654999996</v>
      </c>
      <c r="G61" s="11">
        <v>79667340.642189994</v>
      </c>
      <c r="H61" s="11">
        <v>796673.40642189991</v>
      </c>
    </row>
    <row r="62" spans="1:8" x14ac:dyDescent="0.2">
      <c r="A62" s="1" t="s">
        <v>24</v>
      </c>
      <c r="B62" s="27">
        <v>360973614.62266999</v>
      </c>
      <c r="C62" s="27">
        <v>0</v>
      </c>
      <c r="D62" s="27">
        <v>0</v>
      </c>
      <c r="E62" s="27">
        <v>1025.82294</v>
      </c>
      <c r="F62" s="27">
        <v>62561865.778660007</v>
      </c>
      <c r="G62" s="11">
        <v>298410723.02107</v>
      </c>
      <c r="H62" s="11">
        <v>2984107.2302107001</v>
      </c>
    </row>
    <row r="63" spans="1:8" x14ac:dyDescent="0.2">
      <c r="A63" s="1" t="s">
        <v>23</v>
      </c>
      <c r="B63" s="27">
        <v>554159842.98276019</v>
      </c>
      <c r="C63" s="27">
        <v>0</v>
      </c>
      <c r="D63" s="27">
        <v>0</v>
      </c>
      <c r="E63" s="27">
        <v>0</v>
      </c>
      <c r="F63" s="27">
        <v>50420756.259010009</v>
      </c>
      <c r="G63" s="11">
        <v>503739086.72375017</v>
      </c>
      <c r="H63" s="11">
        <v>5037390.8672375018</v>
      </c>
    </row>
    <row r="64" spans="1:8" x14ac:dyDescent="0.2">
      <c r="A64" s="1" t="s">
        <v>29</v>
      </c>
      <c r="B64" s="27">
        <v>19003504.34801</v>
      </c>
      <c r="C64" s="27">
        <v>0</v>
      </c>
      <c r="D64" s="27">
        <v>0</v>
      </c>
      <c r="E64" s="27">
        <v>0</v>
      </c>
      <c r="F64" s="27">
        <v>14251.255300000003</v>
      </c>
      <c r="G64" s="11">
        <v>18989253.09271</v>
      </c>
      <c r="H64" s="11">
        <v>189892.53092709999</v>
      </c>
    </row>
    <row r="65" spans="1:9" ht="15.75" x14ac:dyDescent="0.25">
      <c r="A65" s="12" t="s">
        <v>26</v>
      </c>
      <c r="B65" s="28">
        <f>SUM(B61:B64)</f>
        <v>1014254989.6321801</v>
      </c>
      <c r="C65" s="28"/>
      <c r="D65" s="28"/>
      <c r="E65" s="28">
        <f t="shared" ref="E65:H65" si="6">SUM(E61:E64)</f>
        <v>1025.82294</v>
      </c>
      <c r="F65" s="28">
        <f t="shared" si="6"/>
        <v>113447560.32952002</v>
      </c>
      <c r="G65" s="28">
        <f t="shared" si="6"/>
        <v>900806403.47972012</v>
      </c>
      <c r="H65" s="13">
        <f t="shared" si="6"/>
        <v>9008064.0347972009</v>
      </c>
      <c r="I65" s="54"/>
    </row>
    <row r="66" spans="1:9" x14ac:dyDescent="0.2">
      <c r="A66" s="1" t="s">
        <v>27</v>
      </c>
      <c r="B66" s="27">
        <v>96209493.475329995</v>
      </c>
      <c r="C66" s="27">
        <v>0</v>
      </c>
      <c r="D66" s="27">
        <v>0</v>
      </c>
      <c r="E66" s="27">
        <v>0</v>
      </c>
      <c r="F66" s="27">
        <v>3694151.5460900003</v>
      </c>
      <c r="G66" s="11">
        <v>92515341.929239988</v>
      </c>
      <c r="H66" s="11">
        <v>925153.41929239989</v>
      </c>
      <c r="I66" s="54"/>
    </row>
    <row r="67" spans="1:9" x14ac:dyDescent="0.2">
      <c r="A67" s="1" t="s">
        <v>28</v>
      </c>
      <c r="B67" s="27">
        <v>1378449.4388900003</v>
      </c>
      <c r="C67" s="27">
        <v>0</v>
      </c>
      <c r="D67" s="27">
        <v>0</v>
      </c>
      <c r="E67" s="27">
        <v>0</v>
      </c>
      <c r="F67" s="27">
        <v>6716.527250000001</v>
      </c>
      <c r="G67" s="11">
        <v>1371732.9116400003</v>
      </c>
      <c r="H67" s="11">
        <v>13717.329116400004</v>
      </c>
      <c r="I67" s="54"/>
    </row>
    <row r="68" spans="1:9" ht="15.75" x14ac:dyDescent="0.25">
      <c r="A68" s="12" t="s">
        <v>26</v>
      </c>
      <c r="B68" s="28">
        <f>SUM(B66:B67)</f>
        <v>97587942.91421999</v>
      </c>
      <c r="C68" s="28">
        <f t="shared" ref="C68:H68" si="7">SUM(C66:C67)</f>
        <v>0</v>
      </c>
      <c r="D68" s="28">
        <f t="shared" si="7"/>
        <v>0</v>
      </c>
      <c r="E68" s="28">
        <f t="shared" si="7"/>
        <v>0</v>
      </c>
      <c r="F68" s="28">
        <f t="shared" si="7"/>
        <v>3700868.0733400001</v>
      </c>
      <c r="G68" s="28">
        <f t="shared" si="7"/>
        <v>93887074.840879992</v>
      </c>
      <c r="H68" s="13">
        <f t="shared" si="7"/>
        <v>938870.74840879987</v>
      </c>
      <c r="I68" s="54"/>
    </row>
    <row r="69" spans="1:9" ht="15.75" x14ac:dyDescent="0.25">
      <c r="A69" s="16" t="s">
        <v>2</v>
      </c>
      <c r="B69" s="17">
        <f>B68+B65</f>
        <v>1111842932.5464001</v>
      </c>
      <c r="C69" s="17">
        <f t="shared" ref="C69:H69" si="8">C68+C65</f>
        <v>0</v>
      </c>
      <c r="D69" s="17">
        <f t="shared" si="8"/>
        <v>0</v>
      </c>
      <c r="E69" s="17">
        <f t="shared" si="8"/>
        <v>1025.82294</v>
      </c>
      <c r="F69" s="17">
        <f t="shared" si="8"/>
        <v>117148428.40286002</v>
      </c>
      <c r="G69" s="17">
        <f t="shared" si="8"/>
        <v>994693478.32060015</v>
      </c>
      <c r="H69" s="17">
        <f t="shared" si="8"/>
        <v>9946934.7832060009</v>
      </c>
    </row>
    <row r="70" spans="1:9" ht="15.75" x14ac:dyDescent="0.25">
      <c r="A70" s="21" t="s">
        <v>38</v>
      </c>
      <c r="H70" s="23"/>
    </row>
    <row r="71" spans="1:9" x14ac:dyDescent="0.2">
      <c r="A71" s="58" t="s">
        <v>79</v>
      </c>
      <c r="B71" s="58"/>
      <c r="C71" s="58"/>
      <c r="D71" s="58"/>
      <c r="E71" s="58"/>
      <c r="F71" s="58"/>
      <c r="G71" s="58"/>
      <c r="H71" s="23"/>
    </row>
    <row r="72" spans="1:9" x14ac:dyDescent="0.2">
      <c r="A72" s="65" t="s">
        <v>39</v>
      </c>
      <c r="B72" s="65"/>
      <c r="C72" s="65"/>
      <c r="D72" s="65"/>
      <c r="E72" s="65"/>
      <c r="F72" s="65"/>
      <c r="G72" s="65"/>
      <c r="H72" s="48"/>
    </row>
    <row r="73" spans="1:9" x14ac:dyDescent="0.2">
      <c r="A73" s="65" t="s">
        <v>46</v>
      </c>
      <c r="B73" s="65"/>
      <c r="C73" s="65"/>
      <c r="D73" s="65"/>
      <c r="E73" s="65"/>
      <c r="F73" s="65"/>
      <c r="G73" s="65"/>
      <c r="H73" s="29"/>
    </row>
    <row r="74" spans="1:9" x14ac:dyDescent="0.2">
      <c r="A74" s="1" t="s">
        <v>68</v>
      </c>
      <c r="G74" s="30"/>
      <c r="H74" s="30"/>
    </row>
  </sheetData>
  <mergeCells count="21">
    <mergeCell ref="A71:G71"/>
    <mergeCell ref="A72:G72"/>
    <mergeCell ref="A73:G73"/>
    <mergeCell ref="A10:G10"/>
    <mergeCell ref="A3:G3"/>
    <mergeCell ref="A4:G4"/>
    <mergeCell ref="A5:G5"/>
    <mergeCell ref="A8:G8"/>
    <mergeCell ref="A9:G9"/>
    <mergeCell ref="A47:G47"/>
    <mergeCell ref="A54:G54"/>
    <mergeCell ref="A56:A59"/>
    <mergeCell ref="A12:A15"/>
    <mergeCell ref="B12:G12"/>
    <mergeCell ref="A29:A32"/>
    <mergeCell ref="B29:G29"/>
    <mergeCell ref="C30:D30"/>
    <mergeCell ref="E30:G30"/>
    <mergeCell ref="B56:H56"/>
    <mergeCell ref="A48:G48"/>
    <mergeCell ref="A53:G53"/>
  </mergeCells>
  <pageMargins left="0.7" right="0.7" top="0.75" bottom="0.75" header="0.3" footer="0.3"/>
  <pageSetup paperSize="9" scale="44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9"/>
  <dimension ref="A2:L52"/>
  <sheetViews>
    <sheetView topLeftCell="A11" zoomScale="80" zoomScaleNormal="80" workbookViewId="0">
      <selection activeCell="C34" sqref="C34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7" t="s">
        <v>58</v>
      </c>
      <c r="B3" s="67"/>
      <c r="C3" s="67"/>
      <c r="D3" s="67"/>
      <c r="E3" s="67"/>
      <c r="F3" s="67"/>
      <c r="G3" s="67"/>
    </row>
    <row r="4" spans="1:7" ht="15.75" x14ac:dyDescent="0.25">
      <c r="A4" s="67" t="s">
        <v>0</v>
      </c>
      <c r="B4" s="67"/>
      <c r="C4" s="67"/>
      <c r="D4" s="67"/>
      <c r="E4" s="67"/>
      <c r="F4" s="67"/>
      <c r="G4" s="67"/>
    </row>
    <row r="5" spans="1:7" ht="15.75" x14ac:dyDescent="0.25">
      <c r="A5" s="67" t="s">
        <v>80</v>
      </c>
      <c r="B5" s="67"/>
      <c r="C5" s="67"/>
      <c r="D5" s="67"/>
      <c r="E5" s="67"/>
      <c r="F5" s="67"/>
      <c r="G5" s="67"/>
    </row>
    <row r="8" spans="1:7" ht="15.75" x14ac:dyDescent="0.25">
      <c r="A8" s="59" t="s">
        <v>3</v>
      </c>
      <c r="B8" s="59"/>
      <c r="C8" s="59"/>
      <c r="D8" s="59"/>
      <c r="E8" s="59"/>
      <c r="F8" s="59"/>
      <c r="G8" s="59"/>
    </row>
    <row r="9" spans="1:7" ht="15.75" x14ac:dyDescent="0.25">
      <c r="A9" s="59" t="s">
        <v>4</v>
      </c>
      <c r="B9" s="59"/>
      <c r="C9" s="59"/>
      <c r="D9" s="59"/>
      <c r="E9" s="59"/>
      <c r="F9" s="59"/>
      <c r="G9" s="59"/>
    </row>
    <row r="10" spans="1:7" ht="15.75" x14ac:dyDescent="0.25">
      <c r="A10" s="66">
        <v>46235</v>
      </c>
      <c r="B10" s="66"/>
      <c r="C10" s="66"/>
      <c r="D10" s="66"/>
      <c r="E10" s="66"/>
      <c r="F10" s="66"/>
      <c r="G10" s="66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2" t="s">
        <v>5</v>
      </c>
      <c r="B12" s="63" t="s">
        <v>6</v>
      </c>
      <c r="C12" s="64"/>
      <c r="D12" s="64"/>
      <c r="E12" s="64"/>
      <c r="F12" s="64"/>
      <c r="G12" s="64"/>
    </row>
    <row r="13" spans="1:7" s="6" customFormat="1" ht="15.75" x14ac:dyDescent="0.25">
      <c r="A13" s="62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2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2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55">
        <v>6660797.3358199988</v>
      </c>
      <c r="C17" s="55">
        <v>0</v>
      </c>
      <c r="D17" s="55">
        <v>0</v>
      </c>
      <c r="E17" s="55">
        <v>0</v>
      </c>
      <c r="F17" s="55">
        <v>53986.970600000001</v>
      </c>
      <c r="G17" s="55">
        <f t="shared" ref="G17:G23" si="0">B17-C17-D17-E17-F17</f>
        <v>6606810.3652199991</v>
      </c>
    </row>
    <row r="18" spans="1:12" x14ac:dyDescent="0.2">
      <c r="A18" s="1" t="s">
        <v>24</v>
      </c>
      <c r="B18" s="11">
        <v>41252476.404459998</v>
      </c>
      <c r="C18" s="11">
        <v>0</v>
      </c>
      <c r="D18" s="11">
        <v>0</v>
      </c>
      <c r="E18" s="11">
        <v>0</v>
      </c>
      <c r="F18" s="11">
        <v>7523950.8290199991</v>
      </c>
      <c r="G18" s="11">
        <f t="shared" si="0"/>
        <v>33728525.575439997</v>
      </c>
    </row>
    <row r="19" spans="1:12" x14ac:dyDescent="0.2">
      <c r="A19" s="1" t="s">
        <v>23</v>
      </c>
      <c r="B19" s="11">
        <v>39341190.348580003</v>
      </c>
      <c r="C19" s="11">
        <v>0</v>
      </c>
      <c r="D19" s="11">
        <v>0</v>
      </c>
      <c r="E19" s="11">
        <v>0</v>
      </c>
      <c r="F19" s="11">
        <v>5217694.9754300006</v>
      </c>
      <c r="G19" s="11">
        <f t="shared" si="0"/>
        <v>34123495.373150006</v>
      </c>
    </row>
    <row r="20" spans="1:12" x14ac:dyDescent="0.2">
      <c r="A20" s="1" t="s">
        <v>29</v>
      </c>
      <c r="B20" s="11">
        <v>1503039.8172200001</v>
      </c>
      <c r="C20" s="11">
        <v>0</v>
      </c>
      <c r="D20" s="11">
        <v>0</v>
      </c>
      <c r="E20" s="11">
        <v>0</v>
      </c>
      <c r="F20" s="11">
        <v>223.23349999999999</v>
      </c>
      <c r="G20" s="11">
        <f t="shared" si="0"/>
        <v>1502816.58372</v>
      </c>
    </row>
    <row r="21" spans="1:12" s="14" customFormat="1" ht="15.75" x14ac:dyDescent="0.25">
      <c r="A21" s="12" t="s">
        <v>26</v>
      </c>
      <c r="B21" s="13">
        <f>SUM(B17:B20)</f>
        <v>88757503.906080008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12795856.008549999</v>
      </c>
      <c r="G21" s="13">
        <f>SUM(G17:G20)</f>
        <v>75961647.897530004</v>
      </c>
    </row>
    <row r="22" spans="1:12" x14ac:dyDescent="0.2">
      <c r="A22" s="1" t="s">
        <v>27</v>
      </c>
      <c r="B22" s="11">
        <v>10403203.399519999</v>
      </c>
      <c r="C22" s="11">
        <v>0</v>
      </c>
      <c r="D22" s="11">
        <v>0</v>
      </c>
      <c r="E22" s="11">
        <v>0</v>
      </c>
      <c r="F22" s="11">
        <v>519538.90070999996</v>
      </c>
      <c r="G22" s="11">
        <f t="shared" si="0"/>
        <v>9883664.4988099989</v>
      </c>
    </row>
    <row r="23" spans="1:12" x14ac:dyDescent="0.2">
      <c r="A23" s="1" t="s">
        <v>28</v>
      </c>
      <c r="B23" s="11">
        <v>108551.88003</v>
      </c>
      <c r="C23" s="11">
        <v>0</v>
      </c>
      <c r="D23" s="11">
        <v>0</v>
      </c>
      <c r="E23" s="11">
        <v>0</v>
      </c>
      <c r="F23" s="11">
        <v>4528.8156899999994</v>
      </c>
      <c r="G23" s="11">
        <f t="shared" si="0"/>
        <v>104023.06434</v>
      </c>
    </row>
    <row r="24" spans="1:12" s="14" customFormat="1" ht="15.75" x14ac:dyDescent="0.25">
      <c r="A24" s="12" t="s">
        <v>26</v>
      </c>
      <c r="B24" s="13">
        <f>SUM(B22:B23)</f>
        <v>10511755.279549999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524067.71639999998</v>
      </c>
      <c r="G24" s="13">
        <f t="shared" si="2"/>
        <v>9987687.563149998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99269259.185630009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13319923.724949999</v>
      </c>
      <c r="G26" s="17">
        <f t="shared" si="3"/>
        <v>85949335.460680008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2" t="s">
        <v>5</v>
      </c>
      <c r="B29" s="63" t="s">
        <v>6</v>
      </c>
      <c r="C29" s="64"/>
      <c r="D29" s="64"/>
      <c r="E29" s="68"/>
      <c r="F29" s="68"/>
      <c r="G29" s="68"/>
    </row>
    <row r="30" spans="1:12" ht="15.75" x14ac:dyDescent="0.25">
      <c r="A30" s="62"/>
      <c r="B30" s="7" t="s">
        <v>30</v>
      </c>
      <c r="C30" s="69" t="s">
        <v>1</v>
      </c>
      <c r="D30" s="70"/>
      <c r="E30" s="71" t="s">
        <v>31</v>
      </c>
      <c r="F30" s="71"/>
      <c r="G30" s="71"/>
    </row>
    <row r="31" spans="1:12" ht="15.75" x14ac:dyDescent="0.25">
      <c r="A31" s="62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2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1486532.3321744998</v>
      </c>
      <c r="C34" s="11">
        <f>21.5%*$G17</f>
        <v>1420464.2285222998</v>
      </c>
      <c r="D34" s="11"/>
      <c r="E34" s="11">
        <f>1.8%*$G17</f>
        <v>118922.58657396</v>
      </c>
      <c r="F34" s="11">
        <f t="shared" ref="F34:G36" si="4">0.6%*$G17</f>
        <v>39640.862191319997</v>
      </c>
      <c r="G34" s="11">
        <f t="shared" si="4"/>
        <v>39640.862191319997</v>
      </c>
    </row>
    <row r="35" spans="1:7" x14ac:dyDescent="0.2">
      <c r="A35" s="1" t="s">
        <v>24</v>
      </c>
      <c r="B35" s="11">
        <f>22.5%*$G18</f>
        <v>7588918.2544739991</v>
      </c>
      <c r="C35" s="11">
        <f>21.5%*$G18</f>
        <v>7251632.9987195991</v>
      </c>
      <c r="D35" s="11"/>
      <c r="E35" s="11">
        <f>1.8%*$G18</f>
        <v>607113.46035792003</v>
      </c>
      <c r="F35" s="11">
        <f t="shared" si="4"/>
        <v>202371.15345263999</v>
      </c>
      <c r="G35" s="11">
        <f t="shared" si="4"/>
        <v>202371.15345263999</v>
      </c>
    </row>
    <row r="36" spans="1:7" x14ac:dyDescent="0.2">
      <c r="A36" s="1" t="s">
        <v>23</v>
      </c>
      <c r="B36" s="11">
        <f>22.5%*$G19</f>
        <v>7677786.4589587515</v>
      </c>
      <c r="C36" s="11">
        <f>21.5%*$G19</f>
        <v>7336551.505227251</v>
      </c>
      <c r="D36" s="11"/>
      <c r="E36" s="11">
        <f>1.8%*$G19</f>
        <v>614222.91671670019</v>
      </c>
      <c r="F36" s="11">
        <f t="shared" si="4"/>
        <v>204740.97223890005</v>
      </c>
      <c r="G36" s="11">
        <f t="shared" si="4"/>
        <v>204740.97223890005</v>
      </c>
    </row>
    <row r="37" spans="1:7" x14ac:dyDescent="0.2">
      <c r="A37" s="1" t="s">
        <v>29</v>
      </c>
      <c r="B37" s="11">
        <f>22.5%*$G20</f>
        <v>338133.73133700003</v>
      </c>
      <c r="C37" s="11">
        <f>21.5%*($G20)</f>
        <v>323105.56549979997</v>
      </c>
      <c r="D37" s="11"/>
      <c r="E37" s="11">
        <f>1.8%*($G20)</f>
        <v>27050.698506960001</v>
      </c>
      <c r="F37" s="11">
        <f>0.6%*($G20)</f>
        <v>9016.8995023200005</v>
      </c>
      <c r="G37" s="11">
        <f>0.6%*($G20)</f>
        <v>9016.8995023200005</v>
      </c>
    </row>
    <row r="38" spans="1:7" s="14" customFormat="1" ht="15.75" x14ac:dyDescent="0.25">
      <c r="A38" s="12" t="s">
        <v>26</v>
      </c>
      <c r="B38" s="13">
        <f>SUM(B34:B37)</f>
        <v>17091370.77694425</v>
      </c>
      <c r="C38" s="13">
        <f>SUM(C34:C37)</f>
        <v>16331754.29796895</v>
      </c>
      <c r="D38" s="13"/>
      <c r="E38" s="13">
        <f>SUM(E34:E37)</f>
        <v>1367309.6621555402</v>
      </c>
      <c r="F38" s="13">
        <f>SUM(F34:F37)</f>
        <v>455769.88738517999</v>
      </c>
      <c r="G38" s="13">
        <f>SUM(G34:G37)</f>
        <v>455769.88738517999</v>
      </c>
    </row>
    <row r="39" spans="1:7" x14ac:dyDescent="0.2">
      <c r="A39" s="1" t="s">
        <v>27</v>
      </c>
      <c r="B39" s="11">
        <f>22.5%*$G22</f>
        <v>2223824.5122322496</v>
      </c>
      <c r="C39" s="11">
        <f>21.5%*$G22</f>
        <v>2124987.8672441496</v>
      </c>
      <c r="D39" s="11">
        <f>10%*$G22</f>
        <v>988366.44988099998</v>
      </c>
      <c r="E39" s="11">
        <f>1.8%*$G22</f>
        <v>177905.96097858</v>
      </c>
      <c r="F39" s="11">
        <f>0.6%*$G22</f>
        <v>59301.986992859995</v>
      </c>
      <c r="G39" s="11">
        <f>0.6%*$G22</f>
        <v>59301.986992859995</v>
      </c>
    </row>
    <row r="40" spans="1:7" x14ac:dyDescent="0.2">
      <c r="A40" s="1" t="s">
        <v>28</v>
      </c>
      <c r="B40" s="11">
        <f>22.5%*$G23</f>
        <v>23405.1894765</v>
      </c>
      <c r="C40" s="11">
        <f>21.5%*$G23</f>
        <v>22364.958833099998</v>
      </c>
      <c r="D40" s="11">
        <f>10%*$G23</f>
        <v>10402.306434</v>
      </c>
      <c r="E40" s="11">
        <f>1.8%*$G23</f>
        <v>1872.4151581200001</v>
      </c>
      <c r="F40" s="11">
        <f>0.6%*$G23</f>
        <v>624.13838604</v>
      </c>
      <c r="G40" s="11">
        <f>0.6%*$G23</f>
        <v>624.13838604</v>
      </c>
    </row>
    <row r="41" spans="1:7" s="14" customFormat="1" ht="15.75" x14ac:dyDescent="0.25">
      <c r="A41" s="12" t="s">
        <v>26</v>
      </c>
      <c r="B41" s="13">
        <f>22.5%*$G24</f>
        <v>2247229.7017087494</v>
      </c>
      <c r="C41" s="13">
        <f>SUM(C39:C40)</f>
        <v>2147352.8260772494</v>
      </c>
      <c r="D41" s="13">
        <f>SUM(D39:D40)</f>
        <v>998768.75631500001</v>
      </c>
      <c r="E41" s="13">
        <f>SUM(E39:E40)</f>
        <v>179778.37613670001</v>
      </c>
      <c r="F41" s="13">
        <f>SUM(F39:F40)</f>
        <v>59926.125378899997</v>
      </c>
      <c r="G41" s="13">
        <f>SUM(G39:G40)</f>
        <v>59926.125378899997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3867720.0957305999</v>
      </c>
      <c r="C43" s="11">
        <f>(C38+C41)*0.2</f>
        <v>3695821.4248092398</v>
      </c>
      <c r="D43" s="11">
        <f>(D38+D41)*0.2</f>
        <v>199753.75126300001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15470880.3829224</v>
      </c>
      <c r="C45" s="17">
        <f t="shared" si="5"/>
        <v>14783285.699236959</v>
      </c>
      <c r="D45" s="17">
        <f t="shared" si="5"/>
        <v>799015.00505200005</v>
      </c>
      <c r="E45" s="17">
        <f t="shared" si="5"/>
        <v>1547088.0382922401</v>
      </c>
      <c r="F45" s="17">
        <f t="shared" si="5"/>
        <v>515696.01276407996</v>
      </c>
      <c r="G45" s="17">
        <f t="shared" si="5"/>
        <v>515696.01276407996</v>
      </c>
    </row>
    <row r="46" spans="1:7" ht="15.75" x14ac:dyDescent="0.25">
      <c r="A46" s="21" t="s">
        <v>38</v>
      </c>
    </row>
    <row r="47" spans="1:7" x14ac:dyDescent="0.2">
      <c r="A47" s="65" t="s">
        <v>66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362204722" right="0.51181102362204722" top="0.78740157480314965" bottom="0.78740157480314965" header="0.31496062992125984" footer="0.31496062992125984"/>
  <pageSetup paperSize="9" scale="4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0">
    <pageSetUpPr fitToPage="1"/>
  </sheetPr>
  <dimension ref="A2:L81"/>
  <sheetViews>
    <sheetView topLeftCell="A52" zoomScale="80" zoomScaleNormal="80" zoomScaleSheetLayoutView="80" workbookViewId="0">
      <selection sqref="A1:H76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8" width="23.140625" style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7" t="s">
        <v>58</v>
      </c>
      <c r="B3" s="67"/>
      <c r="C3" s="67"/>
      <c r="D3" s="67"/>
      <c r="E3" s="67"/>
      <c r="F3" s="67"/>
      <c r="G3" s="67"/>
    </row>
    <row r="4" spans="1:7" ht="15.75" x14ac:dyDescent="0.25">
      <c r="A4" s="67" t="s">
        <v>0</v>
      </c>
      <c r="B4" s="67"/>
      <c r="C4" s="67"/>
      <c r="D4" s="67"/>
      <c r="E4" s="67"/>
      <c r="F4" s="67"/>
      <c r="G4" s="67"/>
    </row>
    <row r="5" spans="1:7" ht="15.75" x14ac:dyDescent="0.25">
      <c r="A5" s="67" t="s">
        <v>80</v>
      </c>
      <c r="B5" s="67"/>
      <c r="C5" s="67"/>
      <c r="D5" s="67"/>
      <c r="E5" s="67"/>
      <c r="F5" s="67"/>
      <c r="G5" s="67"/>
    </row>
    <row r="8" spans="1:7" ht="15.75" x14ac:dyDescent="0.25">
      <c r="A8" s="59" t="s">
        <v>3</v>
      </c>
      <c r="B8" s="59"/>
      <c r="C8" s="59"/>
      <c r="D8" s="59"/>
      <c r="E8" s="59"/>
      <c r="F8" s="59"/>
      <c r="G8" s="59"/>
    </row>
    <row r="9" spans="1:7" ht="15.75" x14ac:dyDescent="0.25">
      <c r="A9" s="59" t="s">
        <v>4</v>
      </c>
      <c r="B9" s="59"/>
      <c r="C9" s="59"/>
      <c r="D9" s="59"/>
      <c r="E9" s="59"/>
      <c r="F9" s="59"/>
      <c r="G9" s="59"/>
    </row>
    <row r="10" spans="1:7" ht="15.75" x14ac:dyDescent="0.25">
      <c r="A10" s="66">
        <v>46266</v>
      </c>
      <c r="B10" s="66"/>
      <c r="C10" s="66"/>
      <c r="D10" s="66"/>
      <c r="E10" s="66"/>
      <c r="F10" s="66"/>
      <c r="G10" s="66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2" t="s">
        <v>5</v>
      </c>
      <c r="B12" s="63" t="s">
        <v>6</v>
      </c>
      <c r="C12" s="64"/>
      <c r="D12" s="64"/>
      <c r="E12" s="64"/>
      <c r="F12" s="64"/>
      <c r="G12" s="64"/>
    </row>
    <row r="13" spans="1:7" s="6" customFormat="1" ht="15.75" x14ac:dyDescent="0.25">
      <c r="A13" s="62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2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2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55">
        <v>5784707.25385</v>
      </c>
      <c r="C17" s="55">
        <v>0</v>
      </c>
      <c r="D17" s="55">
        <v>0</v>
      </c>
      <c r="E17" s="55">
        <v>0</v>
      </c>
      <c r="F17" s="55">
        <v>147629.99195</v>
      </c>
      <c r="G17" s="55">
        <f t="shared" ref="G17:G23" si="0">B17-C17-D17-E17-F17</f>
        <v>5637077.2619000003</v>
      </c>
    </row>
    <row r="18" spans="1:12" x14ac:dyDescent="0.2">
      <c r="A18" s="1" t="s">
        <v>24</v>
      </c>
      <c r="B18" s="11">
        <v>30105743.543809999</v>
      </c>
      <c r="C18" s="11">
        <v>0</v>
      </c>
      <c r="D18" s="11">
        <v>0</v>
      </c>
      <c r="E18" s="11">
        <v>0</v>
      </c>
      <c r="F18" s="11">
        <v>17103037.846539997</v>
      </c>
      <c r="G18" s="11">
        <f t="shared" si="0"/>
        <v>13002705.697270002</v>
      </c>
    </row>
    <row r="19" spans="1:12" x14ac:dyDescent="0.2">
      <c r="A19" s="1" t="s">
        <v>23</v>
      </c>
      <c r="B19" s="11">
        <v>45184877.836880006</v>
      </c>
      <c r="C19" s="11">
        <v>0</v>
      </c>
      <c r="D19" s="11">
        <v>0</v>
      </c>
      <c r="E19" s="11">
        <v>0</v>
      </c>
      <c r="F19" s="11">
        <v>4619450.7271699999</v>
      </c>
      <c r="G19" s="11">
        <f t="shared" si="0"/>
        <v>40565427.109710008</v>
      </c>
    </row>
    <row r="20" spans="1:12" x14ac:dyDescent="0.2">
      <c r="A20" s="1" t="s">
        <v>29</v>
      </c>
      <c r="B20" s="11">
        <v>1422554.7727699999</v>
      </c>
      <c r="C20" s="11">
        <v>0</v>
      </c>
      <c r="D20" s="11">
        <v>0</v>
      </c>
      <c r="E20" s="11">
        <v>0</v>
      </c>
      <c r="F20" s="11">
        <v>187.75657000000001</v>
      </c>
      <c r="G20" s="11">
        <f t="shared" si="0"/>
        <v>1422367.0162</v>
      </c>
    </row>
    <row r="21" spans="1:12" s="14" customFormat="1" ht="15.75" x14ac:dyDescent="0.25">
      <c r="A21" s="12" t="s">
        <v>26</v>
      </c>
      <c r="B21" s="13">
        <f>SUM(B17:B20)</f>
        <v>82497883.407310009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21870306.32223</v>
      </c>
      <c r="G21" s="13">
        <f>SUM(G17:G20)</f>
        <v>60627577.085080005</v>
      </c>
    </row>
    <row r="22" spans="1:12" x14ac:dyDescent="0.2">
      <c r="A22" s="1" t="s">
        <v>27</v>
      </c>
      <c r="B22" s="11">
        <v>8539225.7169399988</v>
      </c>
      <c r="C22" s="11">
        <v>0</v>
      </c>
      <c r="D22" s="11">
        <v>0</v>
      </c>
      <c r="E22" s="11">
        <v>0</v>
      </c>
      <c r="F22" s="11">
        <v>516762.27179999999</v>
      </c>
      <c r="G22" s="11">
        <f t="shared" si="0"/>
        <v>8022463.4451399986</v>
      </c>
    </row>
    <row r="23" spans="1:12" x14ac:dyDescent="0.2">
      <c r="A23" s="1" t="s">
        <v>28</v>
      </c>
      <c r="B23" s="11">
        <v>108443.59966999998</v>
      </c>
      <c r="C23" s="11">
        <v>0</v>
      </c>
      <c r="D23" s="11">
        <v>0</v>
      </c>
      <c r="E23" s="11">
        <v>0</v>
      </c>
      <c r="F23" s="11">
        <v>0.2142</v>
      </c>
      <c r="G23" s="11">
        <f t="shared" si="0"/>
        <v>108443.38546999998</v>
      </c>
    </row>
    <row r="24" spans="1:12" s="14" customFormat="1" ht="15.75" x14ac:dyDescent="0.25">
      <c r="A24" s="12" t="s">
        <v>26</v>
      </c>
      <c r="B24" s="13">
        <f>SUM(B22:B23)</f>
        <v>8647669.3166099992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516762.48599999998</v>
      </c>
      <c r="G24" s="13">
        <f t="shared" si="2"/>
        <v>8130906.8306099987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91145552.723920003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22387068.808230001</v>
      </c>
      <c r="G26" s="17">
        <f t="shared" si="3"/>
        <v>68758483.915690005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2" t="s">
        <v>5</v>
      </c>
      <c r="B29" s="63" t="s">
        <v>6</v>
      </c>
      <c r="C29" s="64"/>
      <c r="D29" s="64"/>
      <c r="E29" s="68"/>
      <c r="F29" s="68"/>
      <c r="G29" s="68"/>
    </row>
    <row r="30" spans="1:12" ht="15.75" x14ac:dyDescent="0.25">
      <c r="A30" s="62"/>
      <c r="B30" s="7" t="s">
        <v>30</v>
      </c>
      <c r="C30" s="69" t="s">
        <v>1</v>
      </c>
      <c r="D30" s="70"/>
      <c r="E30" s="71" t="s">
        <v>31</v>
      </c>
      <c r="F30" s="71"/>
      <c r="G30" s="71"/>
    </row>
    <row r="31" spans="1:12" ht="15.75" x14ac:dyDescent="0.25">
      <c r="A31" s="62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2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1268342.3839275001</v>
      </c>
      <c r="C34" s="11">
        <f>21.5%*$G17</f>
        <v>1211971.6113084999</v>
      </c>
      <c r="D34" s="11"/>
      <c r="E34" s="11">
        <f>1.8%*$G17</f>
        <v>101467.39071420001</v>
      </c>
      <c r="F34" s="11">
        <f t="shared" ref="F34:G36" si="4">0.6%*$G17</f>
        <v>33822.463571400003</v>
      </c>
      <c r="G34" s="11">
        <f t="shared" si="4"/>
        <v>33822.463571400003</v>
      </c>
    </row>
    <row r="35" spans="1:7" x14ac:dyDescent="0.2">
      <c r="A35" s="1" t="s">
        <v>24</v>
      </c>
      <c r="B35" s="11">
        <f>22.5%*$G18</f>
        <v>2925608.7818857506</v>
      </c>
      <c r="C35" s="11">
        <f>21.5%*$G18</f>
        <v>2795581.7249130504</v>
      </c>
      <c r="D35" s="11"/>
      <c r="E35" s="11">
        <f>1.8%*$G18</f>
        <v>234048.70255086006</v>
      </c>
      <c r="F35" s="11">
        <f t="shared" si="4"/>
        <v>78016.234183620021</v>
      </c>
      <c r="G35" s="11">
        <f t="shared" si="4"/>
        <v>78016.234183620021</v>
      </c>
    </row>
    <row r="36" spans="1:7" x14ac:dyDescent="0.2">
      <c r="A36" s="1" t="s">
        <v>23</v>
      </c>
      <c r="B36" s="11">
        <f>22.5%*$G19</f>
        <v>9127221.0996847525</v>
      </c>
      <c r="C36" s="11">
        <f>21.5%*$G19</f>
        <v>8721566.8285876513</v>
      </c>
      <c r="D36" s="11"/>
      <c r="E36" s="11">
        <f>1.8%*$G19</f>
        <v>730177.68797478022</v>
      </c>
      <c r="F36" s="11">
        <f t="shared" si="4"/>
        <v>243392.56265826005</v>
      </c>
      <c r="G36" s="11">
        <f t="shared" si="4"/>
        <v>243392.56265826005</v>
      </c>
    </row>
    <row r="37" spans="1:7" x14ac:dyDescent="0.2">
      <c r="A37" s="1" t="s">
        <v>29</v>
      </c>
      <c r="B37" s="11">
        <f>22.5%*$G20</f>
        <v>320032.578645</v>
      </c>
      <c r="C37" s="11">
        <f>21.5%*($G20)</f>
        <v>305808.90848300001</v>
      </c>
      <c r="D37" s="11"/>
      <c r="E37" s="11">
        <f>1.8%*($G20)</f>
        <v>25602.606291600001</v>
      </c>
      <c r="F37" s="11">
        <f>0.6%*($G20)</f>
        <v>8534.2020971999991</v>
      </c>
      <c r="G37" s="11">
        <f>0.6%*($G20)</f>
        <v>8534.2020971999991</v>
      </c>
    </row>
    <row r="38" spans="1:7" s="14" customFormat="1" ht="15.75" x14ac:dyDescent="0.25">
      <c r="A38" s="12" t="s">
        <v>26</v>
      </c>
      <c r="B38" s="13">
        <f>SUM(B34:B37)</f>
        <v>13641204.844143003</v>
      </c>
      <c r="C38" s="13">
        <f>SUM(C34:C37)</f>
        <v>13034929.073292201</v>
      </c>
      <c r="D38" s="13"/>
      <c r="E38" s="13">
        <f>SUM(E34:E37)</f>
        <v>1091296.3875314402</v>
      </c>
      <c r="F38" s="13">
        <f>SUM(F34:F37)</f>
        <v>363765.46251048008</v>
      </c>
      <c r="G38" s="13">
        <f>SUM(G34:G37)</f>
        <v>363765.46251048008</v>
      </c>
    </row>
    <row r="39" spans="1:7" x14ac:dyDescent="0.2">
      <c r="A39" s="1" t="s">
        <v>27</v>
      </c>
      <c r="B39" s="11">
        <f>22.5%*$G22</f>
        <v>1805054.2751564998</v>
      </c>
      <c r="C39" s="11">
        <f>21.5%*$G22</f>
        <v>1724829.6407050996</v>
      </c>
      <c r="D39" s="11">
        <f>10%*$G22</f>
        <v>802246.34451399988</v>
      </c>
      <c r="E39" s="11">
        <f>1.8%*$G22</f>
        <v>144404.34201251998</v>
      </c>
      <c r="F39" s="11">
        <f>0.6%*$G22</f>
        <v>48134.780670839995</v>
      </c>
      <c r="G39" s="11">
        <f>0.6%*$G22</f>
        <v>48134.780670839995</v>
      </c>
    </row>
    <row r="40" spans="1:7" x14ac:dyDescent="0.2">
      <c r="A40" s="1" t="s">
        <v>28</v>
      </c>
      <c r="B40" s="11">
        <f>22.5%*$G23</f>
        <v>24399.761730749997</v>
      </c>
      <c r="C40" s="11">
        <f>21.5%*$G23</f>
        <v>23315.327876049996</v>
      </c>
      <c r="D40" s="11">
        <f>10%*$G23</f>
        <v>10844.338546999999</v>
      </c>
      <c r="E40" s="11">
        <f>1.8%*$G23</f>
        <v>1951.9809384599998</v>
      </c>
      <c r="F40" s="11">
        <f>0.6%*$G23</f>
        <v>650.66031281999994</v>
      </c>
      <c r="G40" s="11">
        <f>0.6%*$G23</f>
        <v>650.66031281999994</v>
      </c>
    </row>
    <row r="41" spans="1:7" s="14" customFormat="1" ht="15.75" x14ac:dyDescent="0.25">
      <c r="A41" s="12" t="s">
        <v>26</v>
      </c>
      <c r="B41" s="13">
        <f>22.5%*$G24</f>
        <v>1829454.0368872497</v>
      </c>
      <c r="C41" s="13">
        <f>SUM(C39:C40)</f>
        <v>1748144.9685811496</v>
      </c>
      <c r="D41" s="13">
        <f>SUM(D39:D40)</f>
        <v>813090.68306099984</v>
      </c>
      <c r="E41" s="13">
        <f>SUM(E39:E40)</f>
        <v>146356.32295097999</v>
      </c>
      <c r="F41" s="13">
        <f>SUM(F39:F40)</f>
        <v>48785.440983659995</v>
      </c>
      <c r="G41" s="13">
        <f>SUM(G39:G40)</f>
        <v>48785.440983659995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3094131.7762060505</v>
      </c>
      <c r="C43" s="11">
        <f>(C38+C41)*0.2</f>
        <v>2956614.8083746703</v>
      </c>
      <c r="D43" s="11">
        <f>(D38+D41)*0.2</f>
        <v>162618.13661219997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12376527.104824202</v>
      </c>
      <c r="C45" s="17">
        <f t="shared" si="5"/>
        <v>11826459.233498681</v>
      </c>
      <c r="D45" s="17">
        <f t="shared" si="5"/>
        <v>650472.5464487999</v>
      </c>
      <c r="E45" s="17">
        <f t="shared" si="5"/>
        <v>1237652.7104824202</v>
      </c>
      <c r="F45" s="17">
        <f t="shared" si="5"/>
        <v>412550.90349414008</v>
      </c>
      <c r="G45" s="17">
        <f t="shared" si="5"/>
        <v>412550.90349414008</v>
      </c>
    </row>
    <row r="46" spans="1:7" ht="15.75" x14ac:dyDescent="0.25">
      <c r="A46" s="21" t="s">
        <v>38</v>
      </c>
    </row>
    <row r="47" spans="1:7" x14ac:dyDescent="0.2">
      <c r="A47" s="65" t="s">
        <v>64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53" spans="1:8" ht="15.75" x14ac:dyDescent="0.25">
      <c r="A53" s="59" t="s">
        <v>57</v>
      </c>
      <c r="B53" s="59"/>
      <c r="C53" s="59"/>
      <c r="D53" s="59"/>
      <c r="E53" s="59"/>
      <c r="F53" s="59"/>
      <c r="G53" s="59"/>
    </row>
    <row r="54" spans="1:8" ht="15.75" x14ac:dyDescent="0.25">
      <c r="A54" s="60" t="s">
        <v>81</v>
      </c>
      <c r="B54" s="60"/>
      <c r="C54" s="60"/>
      <c r="D54" s="60"/>
      <c r="E54" s="60"/>
      <c r="F54" s="60"/>
      <c r="G54" s="60"/>
    </row>
    <row r="55" spans="1:8" ht="15.75" x14ac:dyDescent="0.25">
      <c r="A55" s="61"/>
      <c r="B55" s="61"/>
      <c r="C55" s="61"/>
      <c r="D55" s="61"/>
      <c r="E55" s="61"/>
      <c r="F55" s="61"/>
      <c r="G55" s="61"/>
    </row>
    <row r="56" spans="1:8" ht="15.75" x14ac:dyDescent="0.25">
      <c r="A56" s="3"/>
      <c r="B56" s="4"/>
      <c r="C56" s="4"/>
      <c r="D56" s="4"/>
      <c r="E56" s="4"/>
      <c r="F56" s="4"/>
      <c r="G56" s="4"/>
      <c r="H56" s="5" t="s">
        <v>22</v>
      </c>
    </row>
    <row r="57" spans="1:8" ht="15.75" x14ac:dyDescent="0.25">
      <c r="A57" s="62" t="s">
        <v>5</v>
      </c>
      <c r="B57" s="63" t="s">
        <v>6</v>
      </c>
      <c r="C57" s="64"/>
      <c r="D57" s="64"/>
      <c r="E57" s="64"/>
      <c r="F57" s="64"/>
      <c r="G57" s="64"/>
    </row>
    <row r="58" spans="1:8" ht="15.75" x14ac:dyDescent="0.25">
      <c r="A58" s="62"/>
      <c r="B58" s="7" t="s">
        <v>7</v>
      </c>
      <c r="C58" s="8" t="s">
        <v>8</v>
      </c>
      <c r="D58" s="8" t="s">
        <v>8</v>
      </c>
      <c r="E58" s="8" t="s">
        <v>14</v>
      </c>
      <c r="F58" s="8" t="s">
        <v>19</v>
      </c>
      <c r="G58" s="8" t="s">
        <v>7</v>
      </c>
      <c r="H58" s="8" t="s">
        <v>82</v>
      </c>
    </row>
    <row r="59" spans="1:8" ht="15.75" x14ac:dyDescent="0.25">
      <c r="A59" s="62"/>
      <c r="B59" s="7" t="s">
        <v>9</v>
      </c>
      <c r="C59" s="7" t="s">
        <v>11</v>
      </c>
      <c r="D59" s="7" t="s">
        <v>13</v>
      </c>
      <c r="E59" s="7" t="s">
        <v>15</v>
      </c>
      <c r="F59" s="7"/>
      <c r="G59" s="7" t="s">
        <v>20</v>
      </c>
      <c r="H59" s="7"/>
    </row>
    <row r="60" spans="1:8" ht="15.75" x14ac:dyDescent="0.25">
      <c r="A60" s="62"/>
      <c r="B60" s="9" t="s">
        <v>10</v>
      </c>
      <c r="C60" s="9" t="s">
        <v>12</v>
      </c>
      <c r="D60" s="9" t="s">
        <v>17</v>
      </c>
      <c r="E60" s="9" t="s">
        <v>16</v>
      </c>
      <c r="F60" s="9" t="s">
        <v>18</v>
      </c>
      <c r="G60" s="9" t="s">
        <v>21</v>
      </c>
      <c r="H60" s="18" t="s">
        <v>51</v>
      </c>
    </row>
    <row r="61" spans="1:8" ht="15.75" x14ac:dyDescent="0.25">
      <c r="A61" s="10"/>
      <c r="B61" s="8"/>
      <c r="C61" s="8"/>
      <c r="D61" s="8"/>
      <c r="E61" s="8"/>
      <c r="F61" s="8"/>
      <c r="G61" s="8"/>
      <c r="H61" s="7"/>
    </row>
    <row r="62" spans="1:8" x14ac:dyDescent="0.2">
      <c r="A62" s="1" t="s">
        <v>25</v>
      </c>
      <c r="B62" s="11">
        <f>SUM([2]RB!$F$207:$F$242)/1000</f>
        <v>81283639.417040005</v>
      </c>
      <c r="C62" s="11">
        <v>0</v>
      </c>
      <c r="D62" s="11">
        <v>0</v>
      </c>
      <c r="E62" s="57"/>
      <c r="F62" s="11">
        <f>SUM([2]REST_COMP!$F$207:$F$242)/1000</f>
        <v>618241.87741999992</v>
      </c>
      <c r="G62" s="11">
        <f>B62-C62-D62-E63-F62</f>
        <v>80664371.716680005</v>
      </c>
      <c r="H62" s="11">
        <f>G62*0.01</f>
        <v>806643.71716680005</v>
      </c>
    </row>
    <row r="63" spans="1:8" x14ac:dyDescent="0.2">
      <c r="A63" s="1" t="s">
        <v>24</v>
      </c>
      <c r="B63" s="11">
        <f>SUM([2]RB!$G$207:$G$242)/1000</f>
        <v>365412238.51105005</v>
      </c>
      <c r="C63" s="11">
        <v>0</v>
      </c>
      <c r="D63" s="11">
        <v>0</v>
      </c>
      <c r="E63" s="11">
        <f>SUM([2]INCENTIVOS!$L$207:$L$242)/1000</f>
        <v>1025.82294</v>
      </c>
      <c r="F63" s="11">
        <f>SUM([2]REST_COMP!$G$207:$G$242)/1000</f>
        <v>75321705.597840011</v>
      </c>
      <c r="G63" s="11">
        <f>B63-C63-D63-E64-F63</f>
        <v>290090532.91321003</v>
      </c>
      <c r="H63" s="11">
        <f t="shared" ref="H63:H68" si="6">G63*0.01</f>
        <v>2900905.3291321006</v>
      </c>
    </row>
    <row r="64" spans="1:8" x14ac:dyDescent="0.2">
      <c r="A64" s="1" t="s">
        <v>23</v>
      </c>
      <c r="B64" s="11">
        <f>SUM([2]RB!$H$207:$H$242)/1000</f>
        <v>567118771.23725009</v>
      </c>
      <c r="C64" s="11">
        <v>0</v>
      </c>
      <c r="D64" s="11">
        <v>0</v>
      </c>
      <c r="E64" s="11">
        <v>0</v>
      </c>
      <c r="F64" s="11">
        <f>SUM([2]REST_COMP!$H$207:$H$242)/1000</f>
        <v>44194497.827150002</v>
      </c>
      <c r="G64" s="11">
        <f t="shared" ref="G64:G65" si="7">B64-C64-D64-E64-F64</f>
        <v>522924273.4101001</v>
      </c>
      <c r="H64" s="11">
        <f t="shared" si="6"/>
        <v>5229242.7341010012</v>
      </c>
    </row>
    <row r="65" spans="1:8" x14ac:dyDescent="0.2">
      <c r="A65" s="1" t="s">
        <v>29</v>
      </c>
      <c r="B65" s="11">
        <f>SUM([2]RB!$I$207:$I$242)/1000</f>
        <v>18528543.911709994</v>
      </c>
      <c r="C65" s="11">
        <v>0</v>
      </c>
      <c r="D65" s="11">
        <v>0</v>
      </c>
      <c r="E65" s="11">
        <v>0</v>
      </c>
      <c r="F65" s="11">
        <f>SUM([2]REST_COMP!$I$207:$I$242)/1000</f>
        <v>14409.151960000003</v>
      </c>
      <c r="G65" s="11">
        <f t="shared" si="7"/>
        <v>18514134.759749994</v>
      </c>
      <c r="H65" s="11">
        <f t="shared" si="6"/>
        <v>185141.34759749993</v>
      </c>
    </row>
    <row r="66" spans="1:8" ht="15.75" x14ac:dyDescent="0.25">
      <c r="A66" s="12" t="s">
        <v>26</v>
      </c>
      <c r="B66" s="13">
        <f>SUM(B62:B65)</f>
        <v>1032343193.0770502</v>
      </c>
      <c r="C66" s="13">
        <v>0</v>
      </c>
      <c r="D66" s="13">
        <v>0</v>
      </c>
      <c r="E66" s="13">
        <f>SUM(E62:E65)</f>
        <v>1025.82294</v>
      </c>
      <c r="F66" s="13">
        <f>SUM(F62:F65)</f>
        <v>120148854.45437001</v>
      </c>
      <c r="G66" s="13">
        <f t="shared" ref="G66:G71" si="8">B66-C66-D66-E66-F66</f>
        <v>912193312.7997402</v>
      </c>
      <c r="H66" s="13">
        <f t="shared" ref="H66" si="9">SUM(H62:H65)</f>
        <v>9121933.1279974021</v>
      </c>
    </row>
    <row r="67" spans="1:8" x14ac:dyDescent="0.2">
      <c r="A67" s="1" t="s">
        <v>27</v>
      </c>
      <c r="B67" s="11">
        <f>SUM([2]RB!$K$207:$K$242)/1000</f>
        <v>100009322.91175997</v>
      </c>
      <c r="C67" s="11">
        <v>0</v>
      </c>
      <c r="D67" s="11">
        <v>0</v>
      </c>
      <c r="E67" s="11">
        <v>0</v>
      </c>
      <c r="F67" s="11">
        <f>SUM([2]REST_COMP!$K$207:$K$242)/1000</f>
        <v>4263040.4805300003</v>
      </c>
      <c r="G67" s="11">
        <f t="shared" si="8"/>
        <v>95746282.431229979</v>
      </c>
      <c r="H67" s="11">
        <f t="shared" si="6"/>
        <v>957462.82431229984</v>
      </c>
    </row>
    <row r="68" spans="1:8" x14ac:dyDescent="0.2">
      <c r="A68" s="1" t="s">
        <v>28</v>
      </c>
      <c r="B68" s="11">
        <f>SUM([2]RB!$L$207:$L$242)/1000</f>
        <v>1344789.55467</v>
      </c>
      <c r="C68" s="11">
        <v>0</v>
      </c>
      <c r="D68" s="11">
        <v>0</v>
      </c>
      <c r="E68" s="11">
        <v>0</v>
      </c>
      <c r="F68" s="11">
        <f>SUM([2]REST_COMP!$L$207:$L$242)/1000</f>
        <v>10974.47179</v>
      </c>
      <c r="G68" s="11">
        <f t="shared" si="8"/>
        <v>1333815.0828799999</v>
      </c>
      <c r="H68" s="11">
        <f t="shared" si="6"/>
        <v>13338.150828799999</v>
      </c>
    </row>
    <row r="69" spans="1:8" ht="15.75" x14ac:dyDescent="0.25">
      <c r="A69" s="12" t="s">
        <v>26</v>
      </c>
      <c r="B69" s="13">
        <f>SUM(B67:B68)</f>
        <v>101354112.46642998</v>
      </c>
      <c r="C69" s="13">
        <v>0</v>
      </c>
      <c r="D69" s="13">
        <v>0</v>
      </c>
      <c r="E69" s="13">
        <f>SUM(E67:E68)</f>
        <v>0</v>
      </c>
      <c r="F69" s="13">
        <f>SUM(F67:F68)</f>
        <v>4274014.9523200002</v>
      </c>
      <c r="G69" s="13">
        <f t="shared" si="8"/>
        <v>97080097.514109984</v>
      </c>
      <c r="H69" s="13">
        <f t="shared" ref="H69" si="10">SUM(H67:H68)</f>
        <v>970800.97514109989</v>
      </c>
    </row>
    <row r="70" spans="1:8" x14ac:dyDescent="0.2">
      <c r="B70" s="15"/>
      <c r="C70" s="15"/>
      <c r="D70" s="15"/>
      <c r="E70" s="15"/>
      <c r="F70" s="15"/>
      <c r="G70" s="15"/>
      <c r="H70" s="56"/>
    </row>
    <row r="71" spans="1:8" ht="15.75" x14ac:dyDescent="0.25">
      <c r="A71" s="16" t="s">
        <v>2</v>
      </c>
      <c r="B71" s="17">
        <f>B69+B66</f>
        <v>1133697305.5434802</v>
      </c>
      <c r="C71" s="17">
        <f>C69+C66</f>
        <v>0</v>
      </c>
      <c r="D71" s="17">
        <f t="shared" ref="D71:E71" si="11">D69+D66</f>
        <v>0</v>
      </c>
      <c r="E71" s="17">
        <f t="shared" si="11"/>
        <v>1025.82294</v>
      </c>
      <c r="F71" s="17">
        <f>F69+F66</f>
        <v>124422869.40669</v>
      </c>
      <c r="G71" s="17">
        <f t="shared" si="8"/>
        <v>1009273410.31385</v>
      </c>
      <c r="H71" s="17">
        <f>H69+H66</f>
        <v>10092734.103138503</v>
      </c>
    </row>
    <row r="72" spans="1:8" ht="15.75" x14ac:dyDescent="0.25">
      <c r="A72" s="21" t="s">
        <v>38</v>
      </c>
      <c r="G72" s="38"/>
    </row>
    <row r="73" spans="1:8" x14ac:dyDescent="0.2">
      <c r="A73" s="58" t="s">
        <v>77</v>
      </c>
      <c r="B73" s="58"/>
      <c r="C73" s="58"/>
      <c r="D73" s="58"/>
      <c r="E73" s="58"/>
      <c r="F73" s="58"/>
      <c r="G73" s="58"/>
    </row>
    <row r="74" spans="1:8" x14ac:dyDescent="0.2">
      <c r="A74" s="65" t="s">
        <v>39</v>
      </c>
      <c r="B74" s="65"/>
      <c r="C74" s="65"/>
      <c r="D74" s="65"/>
      <c r="E74" s="65"/>
      <c r="F74" s="65"/>
      <c r="G74" s="65"/>
    </row>
    <row r="75" spans="1:8" x14ac:dyDescent="0.2">
      <c r="A75" s="65" t="s">
        <v>46</v>
      </c>
      <c r="B75" s="65"/>
      <c r="C75" s="65"/>
      <c r="D75" s="65"/>
      <c r="E75" s="65"/>
      <c r="F75" s="65"/>
      <c r="G75" s="65"/>
    </row>
    <row r="76" spans="1:8" x14ac:dyDescent="0.2">
      <c r="A76" s="1" t="s">
        <v>65</v>
      </c>
    </row>
    <row r="78" spans="1:8" x14ac:dyDescent="0.2">
      <c r="A78" s="50"/>
      <c r="B78" s="50"/>
      <c r="C78" s="50"/>
      <c r="D78" s="50"/>
      <c r="E78" s="50"/>
      <c r="F78" s="50"/>
      <c r="G78" s="50"/>
      <c r="H78" s="49"/>
    </row>
    <row r="79" spans="1:8" x14ac:dyDescent="0.2">
      <c r="A79" s="50"/>
      <c r="B79" s="50"/>
      <c r="C79" s="50"/>
      <c r="D79" s="50"/>
      <c r="E79" s="50"/>
      <c r="F79" s="50"/>
      <c r="G79" s="50"/>
      <c r="H79" s="49"/>
    </row>
    <row r="80" spans="1:8" x14ac:dyDescent="0.2">
      <c r="B80" s="22"/>
      <c r="C80" s="22"/>
      <c r="D80" s="22"/>
    </row>
    <row r="81" spans="2:4" x14ac:dyDescent="0.2">
      <c r="B81" s="22"/>
      <c r="C81" s="22"/>
      <c r="D81" s="22"/>
    </row>
  </sheetData>
  <mergeCells count="22">
    <mergeCell ref="A74:G74"/>
    <mergeCell ref="A75:G75"/>
    <mergeCell ref="A10:G10"/>
    <mergeCell ref="A3:G3"/>
    <mergeCell ref="A4:G4"/>
    <mergeCell ref="A5:G5"/>
    <mergeCell ref="A8:G8"/>
    <mergeCell ref="A9:G9"/>
    <mergeCell ref="A12:A15"/>
    <mergeCell ref="B12:G12"/>
    <mergeCell ref="A29:A32"/>
    <mergeCell ref="B29:G29"/>
    <mergeCell ref="C30:D30"/>
    <mergeCell ref="E30:G30"/>
    <mergeCell ref="A47:G47"/>
    <mergeCell ref="A48:G48"/>
    <mergeCell ref="A73:G73"/>
    <mergeCell ref="A53:G53"/>
    <mergeCell ref="A54:G54"/>
    <mergeCell ref="A55:G55"/>
    <mergeCell ref="A57:A60"/>
    <mergeCell ref="B57:G57"/>
  </mergeCells>
  <pageMargins left="0.51181102362204722" right="0.51181102362204722" top="0.78740157480314965" bottom="0.78740157480314965" header="0.31496062992125984" footer="0.31496062992125984"/>
  <pageSetup paperSize="9" scale="45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1">
    <pageSetUpPr fitToPage="1"/>
  </sheetPr>
  <dimension ref="A2:L52"/>
  <sheetViews>
    <sheetView tabSelected="1" topLeftCell="A27" zoomScale="80" zoomScaleNormal="80" workbookViewId="0">
      <selection activeCell="B22" sqref="B22:F23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8" width="12.85546875" style="1" bestFit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7" t="s">
        <v>58</v>
      </c>
      <c r="B3" s="67"/>
      <c r="C3" s="67"/>
      <c r="D3" s="67"/>
      <c r="E3" s="67"/>
      <c r="F3" s="67"/>
      <c r="G3" s="67"/>
    </row>
    <row r="4" spans="1:7" ht="15.75" x14ac:dyDescent="0.25">
      <c r="A4" s="67" t="s">
        <v>0</v>
      </c>
      <c r="B4" s="67"/>
      <c r="C4" s="67"/>
      <c r="D4" s="67"/>
      <c r="E4" s="67"/>
      <c r="F4" s="67"/>
      <c r="G4" s="67"/>
    </row>
    <row r="5" spans="1:7" ht="15.75" x14ac:dyDescent="0.25">
      <c r="A5" s="67" t="s">
        <v>80</v>
      </c>
      <c r="B5" s="67"/>
      <c r="C5" s="67"/>
      <c r="D5" s="67"/>
      <c r="E5" s="67"/>
      <c r="F5" s="67"/>
      <c r="G5" s="67"/>
    </row>
    <row r="8" spans="1:7" ht="15.75" x14ac:dyDescent="0.25">
      <c r="A8" s="59" t="s">
        <v>3</v>
      </c>
      <c r="B8" s="59"/>
      <c r="C8" s="59"/>
      <c r="D8" s="59"/>
      <c r="E8" s="59"/>
      <c r="F8" s="59"/>
      <c r="G8" s="59"/>
    </row>
    <row r="9" spans="1:7" ht="15.75" x14ac:dyDescent="0.25">
      <c r="A9" s="59" t="s">
        <v>4</v>
      </c>
      <c r="B9" s="59"/>
      <c r="C9" s="59"/>
      <c r="D9" s="59"/>
      <c r="E9" s="59"/>
      <c r="F9" s="59"/>
      <c r="G9" s="59"/>
    </row>
    <row r="10" spans="1:7" ht="15.75" x14ac:dyDescent="0.25">
      <c r="A10" s="66">
        <v>46296</v>
      </c>
      <c r="B10" s="66"/>
      <c r="C10" s="66"/>
      <c r="D10" s="66"/>
      <c r="E10" s="66"/>
      <c r="F10" s="66"/>
      <c r="G10" s="66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2" t="s">
        <v>5</v>
      </c>
      <c r="B12" s="63" t="s">
        <v>6</v>
      </c>
      <c r="C12" s="64"/>
      <c r="D12" s="64"/>
      <c r="E12" s="64"/>
      <c r="F12" s="64"/>
      <c r="G12" s="64"/>
    </row>
    <row r="13" spans="1:7" s="6" customFormat="1" ht="15.75" x14ac:dyDescent="0.25">
      <c r="A13" s="62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2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2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55">
        <v>5388097.2110799998</v>
      </c>
      <c r="C17" s="55">
        <v>0</v>
      </c>
      <c r="D17" s="55">
        <v>0</v>
      </c>
      <c r="E17" s="55">
        <v>0</v>
      </c>
      <c r="F17" s="55">
        <v>34129.588710000004</v>
      </c>
      <c r="G17" s="55">
        <f t="shared" ref="G17:G23" si="0">B17-C17-D17-E17-F17</f>
        <v>5353967.62237</v>
      </c>
    </row>
    <row r="18" spans="1:12" x14ac:dyDescent="0.2">
      <c r="A18" s="1" t="s">
        <v>24</v>
      </c>
      <c r="B18" s="11">
        <v>20262794.103490002</v>
      </c>
      <c r="C18" s="11">
        <v>0</v>
      </c>
      <c r="D18" s="11">
        <v>0</v>
      </c>
      <c r="E18" s="11">
        <v>0</v>
      </c>
      <c r="F18" s="11">
        <v>7949085.1125299996</v>
      </c>
      <c r="G18" s="11">
        <f t="shared" si="0"/>
        <v>12313708.990960002</v>
      </c>
    </row>
    <row r="19" spans="1:12" x14ac:dyDescent="0.2">
      <c r="A19" s="1" t="s">
        <v>23</v>
      </c>
      <c r="B19" s="11">
        <v>44179315.332100004</v>
      </c>
      <c r="C19" s="11">
        <v>0</v>
      </c>
      <c r="D19" s="11">
        <v>0</v>
      </c>
      <c r="E19" s="11">
        <v>0</v>
      </c>
      <c r="F19" s="11">
        <v>1299908.53822</v>
      </c>
      <c r="G19" s="11">
        <f t="shared" si="0"/>
        <v>42879406.793880001</v>
      </c>
    </row>
    <row r="20" spans="1:12" x14ac:dyDescent="0.2">
      <c r="A20" s="1" t="s">
        <v>29</v>
      </c>
      <c r="B20" s="11">
        <v>1394106.2846699997</v>
      </c>
      <c r="C20" s="11">
        <v>0</v>
      </c>
      <c r="D20" s="11">
        <v>0</v>
      </c>
      <c r="E20" s="11">
        <v>0</v>
      </c>
      <c r="F20" s="11">
        <v>8569.0361300000004</v>
      </c>
      <c r="G20" s="11">
        <f t="shared" si="0"/>
        <v>1385537.2485399998</v>
      </c>
    </row>
    <row r="21" spans="1:12" s="14" customFormat="1" ht="15.75" x14ac:dyDescent="0.25">
      <c r="A21" s="12" t="s">
        <v>26</v>
      </c>
      <c r="B21" s="13">
        <f>SUM(B17:B20)</f>
        <v>71224312.931340009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9291692.2755899988</v>
      </c>
      <c r="G21" s="13">
        <f>SUM(G17:G20)</f>
        <v>61932620.655750006</v>
      </c>
    </row>
    <row r="22" spans="1:12" x14ac:dyDescent="0.2">
      <c r="A22" s="1" t="s">
        <v>27</v>
      </c>
      <c r="B22" s="11">
        <v>8072664.8747200007</v>
      </c>
      <c r="C22" s="11">
        <v>0</v>
      </c>
      <c r="D22" s="11">
        <v>0</v>
      </c>
      <c r="E22" s="11">
        <v>0</v>
      </c>
      <c r="F22" s="11">
        <v>220536.50629000002</v>
      </c>
      <c r="G22" s="11">
        <f t="shared" si="0"/>
        <v>7852128.3684300007</v>
      </c>
    </row>
    <row r="23" spans="1:12" x14ac:dyDescent="0.2">
      <c r="A23" s="1" t="s">
        <v>28</v>
      </c>
      <c r="B23" s="11">
        <v>126639.45987999999</v>
      </c>
      <c r="C23" s="11">
        <v>0</v>
      </c>
      <c r="D23" s="11">
        <v>0</v>
      </c>
      <c r="E23" s="11">
        <v>0</v>
      </c>
      <c r="F23" s="11">
        <v>0</v>
      </c>
      <c r="G23" s="11">
        <f t="shared" si="0"/>
        <v>126639.45987999999</v>
      </c>
    </row>
    <row r="24" spans="1:12" s="14" customFormat="1" ht="15.75" x14ac:dyDescent="0.25">
      <c r="A24" s="12" t="s">
        <v>26</v>
      </c>
      <c r="B24" s="13">
        <f>SUM(B22:B23)</f>
        <v>8199304.3346000006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220536.50629000002</v>
      </c>
      <c r="G24" s="13">
        <f t="shared" si="2"/>
        <v>7978767.8283100007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79423617.265940011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9512228.7818799987</v>
      </c>
      <c r="G26" s="17">
        <f t="shared" si="3"/>
        <v>69911388.484060004</v>
      </c>
      <c r="H26" s="44"/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2" t="s">
        <v>5</v>
      </c>
      <c r="B29" s="63" t="s">
        <v>6</v>
      </c>
      <c r="C29" s="64"/>
      <c r="D29" s="64"/>
      <c r="E29" s="74"/>
      <c r="F29" s="74"/>
      <c r="G29" s="74"/>
    </row>
    <row r="30" spans="1:12" ht="15.75" x14ac:dyDescent="0.25">
      <c r="A30" s="62"/>
      <c r="B30" s="7" t="s">
        <v>30</v>
      </c>
      <c r="C30" s="69" t="s">
        <v>1</v>
      </c>
      <c r="D30" s="70"/>
      <c r="E30" s="71" t="s">
        <v>31</v>
      </c>
      <c r="F30" s="71"/>
      <c r="G30" s="71"/>
    </row>
    <row r="31" spans="1:12" ht="15.75" x14ac:dyDescent="0.25">
      <c r="A31" s="62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2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1204642.7150332499</v>
      </c>
      <c r="C34" s="11">
        <f>21.5%*$G17</f>
        <v>1151103.03880955</v>
      </c>
      <c r="D34" s="11"/>
      <c r="E34" s="11">
        <f>1.8%*$G17</f>
        <v>96371.417202660014</v>
      </c>
      <c r="F34" s="11">
        <f t="shared" ref="F34:G36" si="4">0.6%*$G17</f>
        <v>32123.805734220001</v>
      </c>
      <c r="G34" s="11">
        <f t="shared" si="4"/>
        <v>32123.805734220001</v>
      </c>
    </row>
    <row r="35" spans="1:7" x14ac:dyDescent="0.2">
      <c r="A35" s="1" t="s">
        <v>24</v>
      </c>
      <c r="B35" s="11">
        <f>22.5%*$G18</f>
        <v>2770584.5229660007</v>
      </c>
      <c r="C35" s="11">
        <f>21.5%*$G18</f>
        <v>2647447.4330564002</v>
      </c>
      <c r="D35" s="11"/>
      <c r="E35" s="11">
        <f>1.8%*$G18</f>
        <v>221646.76183728006</v>
      </c>
      <c r="F35" s="11">
        <f t="shared" si="4"/>
        <v>73882.253945760007</v>
      </c>
      <c r="G35" s="11">
        <f t="shared" si="4"/>
        <v>73882.253945760007</v>
      </c>
    </row>
    <row r="36" spans="1:7" x14ac:dyDescent="0.2">
      <c r="A36" s="1" t="s">
        <v>23</v>
      </c>
      <c r="B36" s="11">
        <f>22.5%*$G19</f>
        <v>9647866.5286229998</v>
      </c>
      <c r="C36" s="11">
        <f>21.5%*$G19</f>
        <v>9219072.4606842007</v>
      </c>
      <c r="D36" s="11"/>
      <c r="E36" s="11">
        <f>1.8%*$G19</f>
        <v>771829.32228984009</v>
      </c>
      <c r="F36" s="11">
        <f t="shared" si="4"/>
        <v>257276.44076328</v>
      </c>
      <c r="G36" s="11">
        <f t="shared" si="4"/>
        <v>257276.44076328</v>
      </c>
    </row>
    <row r="37" spans="1:7" x14ac:dyDescent="0.2">
      <c r="A37" s="1" t="s">
        <v>29</v>
      </c>
      <c r="B37" s="11">
        <f>22.5%*$G20</f>
        <v>311745.88092149998</v>
      </c>
      <c r="C37" s="11">
        <f>21.5%*($G20)</f>
        <v>297890.50843609998</v>
      </c>
      <c r="D37" s="11"/>
      <c r="E37" s="11">
        <f>1.8%*($G20)</f>
        <v>24939.670473719998</v>
      </c>
      <c r="F37" s="11">
        <f>0.6%*($G20)</f>
        <v>8313.2234912399999</v>
      </c>
      <c r="G37" s="11">
        <f>0.6%*($G20)</f>
        <v>8313.2234912399999</v>
      </c>
    </row>
    <row r="38" spans="1:7" s="14" customFormat="1" ht="15.75" x14ac:dyDescent="0.25">
      <c r="A38" s="12" t="s">
        <v>26</v>
      </c>
      <c r="B38" s="13">
        <f>SUM(B34:B37)</f>
        <v>13934839.647543751</v>
      </c>
      <c r="C38" s="13">
        <f>SUM(C34:C37)</f>
        <v>13315513.440986251</v>
      </c>
      <c r="D38" s="13"/>
      <c r="E38" s="13">
        <f>SUM(E34:E37)</f>
        <v>1114787.1718035</v>
      </c>
      <c r="F38" s="13">
        <f>SUM(F34:F37)</f>
        <v>371595.72393450001</v>
      </c>
      <c r="G38" s="13">
        <f>SUM(G34:G37)</f>
        <v>371595.72393450001</v>
      </c>
    </row>
    <row r="39" spans="1:7" x14ac:dyDescent="0.2">
      <c r="A39" s="1" t="s">
        <v>27</v>
      </c>
      <c r="B39" s="11">
        <f>22.5%*$G22</f>
        <v>1766728.8828967502</v>
      </c>
      <c r="C39" s="11">
        <f>21.5%*$G22</f>
        <v>1688207.5992124502</v>
      </c>
      <c r="D39" s="11">
        <f>10%*$G22</f>
        <v>785212.83684300014</v>
      </c>
      <c r="E39" s="11">
        <f>1.8%*$G22</f>
        <v>141338.31063174002</v>
      </c>
      <c r="F39" s="11">
        <f>0.6%*$G22</f>
        <v>47112.770210580005</v>
      </c>
      <c r="G39" s="11">
        <f>0.6%*$G22</f>
        <v>47112.770210580005</v>
      </c>
    </row>
    <row r="40" spans="1:7" x14ac:dyDescent="0.2">
      <c r="A40" s="1" t="s">
        <v>28</v>
      </c>
      <c r="B40" s="11">
        <f>22.5%*$G23</f>
        <v>28493.878473000001</v>
      </c>
      <c r="C40" s="11">
        <f>21.5%*$G23</f>
        <v>27227.483874199999</v>
      </c>
      <c r="D40" s="11">
        <f>10%*$G23</f>
        <v>12663.945987999999</v>
      </c>
      <c r="E40" s="11">
        <f>1.8%*$G23</f>
        <v>2279.5102778400001</v>
      </c>
      <c r="F40" s="11">
        <f>0.6%*$G23</f>
        <v>759.83675928000002</v>
      </c>
      <c r="G40" s="11">
        <f>0.6%*$G23</f>
        <v>759.83675928000002</v>
      </c>
    </row>
    <row r="41" spans="1:7" s="14" customFormat="1" ht="15.75" x14ac:dyDescent="0.25">
      <c r="A41" s="12" t="s">
        <v>26</v>
      </c>
      <c r="B41" s="13">
        <f>22.5%*$G24</f>
        <v>1795222.7613697501</v>
      </c>
      <c r="C41" s="13">
        <f>SUM(C39:C40)</f>
        <v>1715435.0830866501</v>
      </c>
      <c r="D41" s="13">
        <f>SUM(D39:D40)</f>
        <v>797876.78283100016</v>
      </c>
      <c r="E41" s="13">
        <f>SUM(E39:E40)</f>
        <v>143617.82090958001</v>
      </c>
      <c r="F41" s="13">
        <f>SUM(F39:F40)</f>
        <v>47872.606969860004</v>
      </c>
      <c r="G41" s="13">
        <f>SUM(G39:G40)</f>
        <v>47872.606969860004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3146012.4817827004</v>
      </c>
      <c r="C43" s="11">
        <f>(C38+C41)*0.2</f>
        <v>3006189.7048145807</v>
      </c>
      <c r="D43" s="11">
        <f>(D38+D41)*0.2</f>
        <v>159575.35656620003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12584049.9271308</v>
      </c>
      <c r="C45" s="17">
        <f t="shared" si="5"/>
        <v>12024758.819258321</v>
      </c>
      <c r="D45" s="17">
        <f t="shared" si="5"/>
        <v>638301.42626480013</v>
      </c>
      <c r="E45" s="17">
        <f t="shared" si="5"/>
        <v>1258404.99271308</v>
      </c>
      <c r="F45" s="17">
        <f t="shared" si="5"/>
        <v>419468.33090436005</v>
      </c>
      <c r="G45" s="17">
        <f t="shared" si="5"/>
        <v>419468.33090436005</v>
      </c>
    </row>
    <row r="46" spans="1:7" ht="15.75" x14ac:dyDescent="0.25">
      <c r="A46" s="21" t="s">
        <v>38</v>
      </c>
    </row>
    <row r="47" spans="1:7" x14ac:dyDescent="0.2">
      <c r="A47" s="65" t="s">
        <v>63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2">
    <pageSetUpPr fitToPage="1"/>
  </sheetPr>
  <dimension ref="A2:L52"/>
  <sheetViews>
    <sheetView zoomScale="75" zoomScaleNormal="75" workbookViewId="0">
      <selection activeCell="A3" sqref="A3:G3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7" t="s">
        <v>58</v>
      </c>
      <c r="B3" s="67"/>
      <c r="C3" s="67"/>
      <c r="D3" s="67"/>
      <c r="E3" s="67"/>
      <c r="F3" s="67"/>
      <c r="G3" s="67"/>
    </row>
    <row r="4" spans="1:7" ht="15.75" x14ac:dyDescent="0.25">
      <c r="A4" s="67" t="s">
        <v>0</v>
      </c>
      <c r="B4" s="67"/>
      <c r="C4" s="67"/>
      <c r="D4" s="67"/>
      <c r="E4" s="67"/>
      <c r="F4" s="67"/>
      <c r="G4" s="67"/>
    </row>
    <row r="5" spans="1:7" ht="15.75" x14ac:dyDescent="0.25">
      <c r="A5" s="67" t="s">
        <v>80</v>
      </c>
      <c r="B5" s="67"/>
      <c r="C5" s="67"/>
      <c r="D5" s="67"/>
      <c r="E5" s="67"/>
      <c r="F5" s="67"/>
      <c r="G5" s="67"/>
    </row>
    <row r="8" spans="1:7" ht="15.75" x14ac:dyDescent="0.25">
      <c r="A8" s="59" t="s">
        <v>3</v>
      </c>
      <c r="B8" s="59"/>
      <c r="C8" s="59"/>
      <c r="D8" s="59"/>
      <c r="E8" s="59"/>
      <c r="F8" s="59"/>
      <c r="G8" s="59"/>
    </row>
    <row r="9" spans="1:7" ht="15.75" x14ac:dyDescent="0.25">
      <c r="A9" s="59" t="s">
        <v>4</v>
      </c>
      <c r="B9" s="59"/>
      <c r="C9" s="59"/>
      <c r="D9" s="59"/>
      <c r="E9" s="59"/>
      <c r="F9" s="59"/>
      <c r="G9" s="59"/>
    </row>
    <row r="10" spans="1:7" ht="15.75" x14ac:dyDescent="0.25">
      <c r="A10" s="66">
        <v>46327</v>
      </c>
      <c r="B10" s="66"/>
      <c r="C10" s="66"/>
      <c r="D10" s="66"/>
      <c r="E10" s="66"/>
      <c r="F10" s="66"/>
      <c r="G10" s="66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2" t="s">
        <v>5</v>
      </c>
      <c r="B12" s="63" t="s">
        <v>6</v>
      </c>
      <c r="C12" s="64"/>
      <c r="D12" s="64"/>
      <c r="E12" s="64"/>
      <c r="F12" s="64"/>
      <c r="G12" s="64"/>
    </row>
    <row r="13" spans="1:7" s="6" customFormat="1" ht="15.75" x14ac:dyDescent="0.25">
      <c r="A13" s="62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2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2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55"/>
      <c r="C17" s="55"/>
      <c r="D17" s="55"/>
      <c r="E17" s="55"/>
      <c r="F17" s="55"/>
      <c r="G17" s="55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2" t="s">
        <v>5</v>
      </c>
      <c r="B29" s="63" t="s">
        <v>6</v>
      </c>
      <c r="C29" s="64"/>
      <c r="D29" s="64"/>
      <c r="E29" s="68"/>
      <c r="F29" s="68"/>
      <c r="G29" s="68"/>
    </row>
    <row r="30" spans="1:12" ht="15.75" x14ac:dyDescent="0.25">
      <c r="A30" s="62"/>
      <c r="B30" s="7" t="s">
        <v>30</v>
      </c>
      <c r="C30" s="69" t="s">
        <v>1</v>
      </c>
      <c r="D30" s="70"/>
      <c r="E30" s="71" t="s">
        <v>31</v>
      </c>
      <c r="F30" s="71"/>
      <c r="G30" s="71"/>
    </row>
    <row r="31" spans="1:12" ht="15.75" x14ac:dyDescent="0.25">
      <c r="A31" s="62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2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5" t="s">
        <v>62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3">
    <pageSetUpPr fitToPage="1"/>
  </sheetPr>
  <dimension ref="A1:L83"/>
  <sheetViews>
    <sheetView topLeftCell="A49" zoomScale="80" zoomScaleNormal="80" workbookViewId="0">
      <selection activeCell="A3" sqref="A3:G3"/>
    </sheetView>
  </sheetViews>
  <sheetFormatPr defaultColWidth="9.140625" defaultRowHeight="15" x14ac:dyDescent="0.2"/>
  <cols>
    <col min="1" max="1" width="47" style="1" customWidth="1"/>
    <col min="2" max="7" width="25.5703125" style="2" customWidth="1"/>
    <col min="8" max="8" width="23.42578125" style="1" customWidth="1"/>
    <col min="9" max="9" width="28.5703125" style="1" customWidth="1"/>
    <col min="10" max="11" width="13.140625" style="1" bestFit="1" customWidth="1"/>
    <col min="12" max="12" width="14.5703125" style="1" bestFit="1" customWidth="1"/>
    <col min="13" max="14" width="13.140625" style="1" bestFit="1" customWidth="1"/>
    <col min="15" max="16384" width="9.140625" style="1"/>
  </cols>
  <sheetData>
    <row r="1" spans="1:7" ht="14.25" customHeight="1" x14ac:dyDescent="0.2"/>
    <row r="2" spans="1:7" ht="95.25" customHeight="1" x14ac:dyDescent="0.2"/>
    <row r="3" spans="1:7" ht="30.75" customHeight="1" x14ac:dyDescent="0.25">
      <c r="A3" s="67" t="s">
        <v>58</v>
      </c>
      <c r="B3" s="67"/>
      <c r="C3" s="67"/>
      <c r="D3" s="67"/>
      <c r="E3" s="67"/>
      <c r="F3" s="67"/>
      <c r="G3" s="67"/>
    </row>
    <row r="4" spans="1:7" ht="15.75" x14ac:dyDescent="0.25">
      <c r="A4" s="67" t="s">
        <v>0</v>
      </c>
      <c r="B4" s="67"/>
      <c r="C4" s="67"/>
      <c r="D4" s="67"/>
      <c r="E4" s="67"/>
      <c r="F4" s="67"/>
      <c r="G4" s="67"/>
    </row>
    <row r="5" spans="1:7" ht="15.75" x14ac:dyDescent="0.25">
      <c r="A5" s="67" t="s">
        <v>80</v>
      </c>
      <c r="B5" s="67"/>
      <c r="C5" s="67"/>
      <c r="D5" s="67"/>
      <c r="E5" s="67"/>
      <c r="F5" s="67"/>
      <c r="G5" s="67"/>
    </row>
    <row r="8" spans="1:7" ht="15.75" x14ac:dyDescent="0.25">
      <c r="A8" s="59" t="s">
        <v>3</v>
      </c>
      <c r="B8" s="59"/>
      <c r="C8" s="59"/>
      <c r="D8" s="59"/>
      <c r="E8" s="59"/>
      <c r="F8" s="59"/>
      <c r="G8" s="59"/>
    </row>
    <row r="9" spans="1:7" ht="15.75" x14ac:dyDescent="0.25">
      <c r="A9" s="59" t="s">
        <v>4</v>
      </c>
      <c r="B9" s="59"/>
      <c r="C9" s="59"/>
      <c r="D9" s="59"/>
      <c r="E9" s="59"/>
      <c r="F9" s="59"/>
      <c r="G9" s="59"/>
    </row>
    <row r="10" spans="1:7" ht="15.75" x14ac:dyDescent="0.25">
      <c r="A10" s="66">
        <v>46357</v>
      </c>
      <c r="B10" s="66"/>
      <c r="C10" s="66"/>
      <c r="D10" s="66"/>
      <c r="E10" s="66"/>
      <c r="F10" s="66"/>
      <c r="G10" s="66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2" t="s">
        <v>5</v>
      </c>
      <c r="B12" s="63" t="s">
        <v>6</v>
      </c>
      <c r="C12" s="64"/>
      <c r="D12" s="64"/>
      <c r="E12" s="64"/>
      <c r="F12" s="64"/>
      <c r="G12" s="64"/>
    </row>
    <row r="13" spans="1:7" s="6" customFormat="1" ht="15.75" x14ac:dyDescent="0.25">
      <c r="A13" s="62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2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2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55"/>
      <c r="C17" s="55"/>
      <c r="D17" s="55"/>
      <c r="E17" s="55"/>
      <c r="F17" s="55"/>
      <c r="G17" s="55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53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2" t="s">
        <v>5</v>
      </c>
      <c r="B29" s="63" t="s">
        <v>6</v>
      </c>
      <c r="C29" s="64"/>
      <c r="D29" s="64"/>
      <c r="E29" s="68"/>
      <c r="F29" s="68"/>
      <c r="G29" s="68"/>
    </row>
    <row r="30" spans="1:12" ht="15.75" x14ac:dyDescent="0.25">
      <c r="A30" s="62"/>
      <c r="B30" s="7" t="s">
        <v>30</v>
      </c>
      <c r="C30" s="69" t="s">
        <v>1</v>
      </c>
      <c r="D30" s="70"/>
      <c r="E30" s="71" t="s">
        <v>31</v>
      </c>
      <c r="F30" s="71"/>
      <c r="G30" s="71"/>
    </row>
    <row r="31" spans="1:12" ht="15.75" x14ac:dyDescent="0.25">
      <c r="A31" s="62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2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5" t="s">
        <v>60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49" spans="1:8" ht="16.5" customHeight="1" x14ac:dyDescent="0.2">
      <c r="A49" s="72"/>
      <c r="B49" s="72"/>
      <c r="C49" s="72"/>
      <c r="D49" s="72"/>
      <c r="E49" s="72"/>
      <c r="F49" s="72"/>
      <c r="G49" s="72"/>
    </row>
    <row r="50" spans="1:8" ht="15" customHeight="1" x14ac:dyDescent="0.2">
      <c r="A50" s="72"/>
      <c r="B50" s="72"/>
      <c r="C50" s="72"/>
      <c r="D50" s="72"/>
      <c r="E50" s="72"/>
      <c r="F50" s="72"/>
      <c r="G50" s="72"/>
    </row>
    <row r="51" spans="1:8" x14ac:dyDescent="0.2">
      <c r="B51" s="22"/>
      <c r="C51" s="22"/>
      <c r="D51" s="22"/>
    </row>
    <row r="53" spans="1:8" ht="15.75" x14ac:dyDescent="0.25">
      <c r="A53" s="59" t="s">
        <v>49</v>
      </c>
      <c r="B53" s="59"/>
      <c r="C53" s="59"/>
      <c r="D53" s="59"/>
      <c r="E53" s="59"/>
      <c r="F53" s="59"/>
      <c r="G53" s="59"/>
      <c r="H53" s="23"/>
    </row>
    <row r="54" spans="1:8" ht="15.75" x14ac:dyDescent="0.25">
      <c r="A54" s="60" t="s">
        <v>75</v>
      </c>
      <c r="B54" s="60"/>
      <c r="C54" s="60"/>
      <c r="D54" s="60"/>
      <c r="E54" s="60"/>
      <c r="F54" s="60"/>
      <c r="G54" s="60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62" t="s">
        <v>5</v>
      </c>
      <c r="B56" s="69" t="s">
        <v>6</v>
      </c>
      <c r="C56" s="71"/>
      <c r="D56" s="71"/>
      <c r="E56" s="71"/>
      <c r="F56" s="71"/>
      <c r="G56" s="71"/>
      <c r="H56" s="45"/>
    </row>
    <row r="57" spans="1:8" ht="15.75" x14ac:dyDescent="0.25">
      <c r="A57" s="62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8" t="s">
        <v>30</v>
      </c>
    </row>
    <row r="58" spans="1:8" ht="15.75" x14ac:dyDescent="0.25">
      <c r="A58" s="62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 t="s">
        <v>50</v>
      </c>
    </row>
    <row r="59" spans="1:8" ht="15.75" x14ac:dyDescent="0.25">
      <c r="A59" s="73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2"/>
      <c r="B60" s="25"/>
      <c r="C60" s="25"/>
      <c r="D60" s="25"/>
      <c r="E60" s="25"/>
      <c r="G60" s="47"/>
      <c r="H60" s="52"/>
    </row>
    <row r="61" spans="1:8" x14ac:dyDescent="0.2">
      <c r="A61" s="1" t="s">
        <v>25</v>
      </c>
      <c r="B61" s="27"/>
      <c r="C61" s="27"/>
      <c r="D61" s="27"/>
      <c r="E61" s="27"/>
      <c r="F61" s="27"/>
      <c r="G61" s="27"/>
      <c r="H61" s="11"/>
    </row>
    <row r="62" spans="1:8" x14ac:dyDescent="0.2">
      <c r="A62" s="1" t="s">
        <v>24</v>
      </c>
      <c r="B62" s="27"/>
      <c r="C62" s="27"/>
      <c r="D62" s="27"/>
      <c r="E62" s="27"/>
      <c r="F62" s="27"/>
      <c r="G62" s="27"/>
      <c r="H62" s="11"/>
    </row>
    <row r="63" spans="1:8" x14ac:dyDescent="0.2">
      <c r="A63" s="1" t="s">
        <v>23</v>
      </c>
      <c r="B63" s="27"/>
      <c r="C63" s="27"/>
      <c r="D63" s="27"/>
      <c r="E63" s="27"/>
      <c r="F63" s="27"/>
      <c r="G63" s="27"/>
      <c r="H63" s="11"/>
    </row>
    <row r="64" spans="1:8" x14ac:dyDescent="0.2">
      <c r="A64" s="1" t="s">
        <v>29</v>
      </c>
      <c r="B64" s="27"/>
      <c r="C64" s="27"/>
      <c r="D64" s="27"/>
      <c r="E64" s="27"/>
      <c r="F64" s="27"/>
      <c r="G64" s="27"/>
      <c r="H64" s="11"/>
    </row>
    <row r="65" spans="1:9" ht="15.75" x14ac:dyDescent="0.25">
      <c r="A65" s="12" t="s">
        <v>26</v>
      </c>
      <c r="B65" s="28"/>
      <c r="C65" s="28"/>
      <c r="D65" s="28"/>
      <c r="E65" s="28"/>
      <c r="F65" s="28"/>
      <c r="G65" s="28"/>
      <c r="H65" s="13"/>
      <c r="I65" s="54"/>
    </row>
    <row r="66" spans="1:9" x14ac:dyDescent="0.2">
      <c r="A66" s="1" t="s">
        <v>27</v>
      </c>
      <c r="B66" s="27"/>
      <c r="C66" s="27"/>
      <c r="D66" s="27"/>
      <c r="E66" s="27"/>
      <c r="F66" s="27"/>
      <c r="G66" s="27"/>
      <c r="H66" s="11"/>
      <c r="I66" s="54"/>
    </row>
    <row r="67" spans="1:9" x14ac:dyDescent="0.2">
      <c r="A67" s="1" t="s">
        <v>28</v>
      </c>
      <c r="B67" s="27"/>
      <c r="C67" s="27"/>
      <c r="D67" s="27"/>
      <c r="E67" s="27"/>
      <c r="F67" s="27"/>
      <c r="G67" s="27"/>
      <c r="H67" s="11"/>
      <c r="I67" s="54"/>
    </row>
    <row r="68" spans="1:9" ht="15.75" x14ac:dyDescent="0.25">
      <c r="A68" s="12" t="s">
        <v>26</v>
      </c>
      <c r="B68" s="28"/>
      <c r="C68" s="28"/>
      <c r="D68" s="28"/>
      <c r="E68" s="28"/>
      <c r="F68" s="28"/>
      <c r="G68" s="28"/>
      <c r="H68" s="13"/>
      <c r="I68" s="31"/>
    </row>
    <row r="69" spans="1:9" ht="15.75" x14ac:dyDescent="0.25">
      <c r="A69" s="3"/>
      <c r="B69" s="46"/>
      <c r="C69" s="46"/>
      <c r="D69" s="46"/>
      <c r="E69" s="46"/>
      <c r="F69" s="46"/>
      <c r="G69" s="46"/>
      <c r="H69" s="53"/>
      <c r="I69" s="31"/>
    </row>
    <row r="70" spans="1:9" ht="15.75" x14ac:dyDescent="0.25">
      <c r="A70" s="16" t="s">
        <v>52</v>
      </c>
      <c r="B70" s="17"/>
      <c r="C70" s="17"/>
      <c r="D70" s="17"/>
      <c r="E70" s="17"/>
      <c r="F70" s="17"/>
      <c r="G70" s="17"/>
      <c r="H70" s="17"/>
      <c r="I70" s="51"/>
    </row>
    <row r="71" spans="1:9" ht="15.75" x14ac:dyDescent="0.25">
      <c r="A71" s="21" t="s">
        <v>38</v>
      </c>
      <c r="H71" s="23"/>
    </row>
    <row r="72" spans="1:9" x14ac:dyDescent="0.2">
      <c r="A72" s="58" t="s">
        <v>76</v>
      </c>
      <c r="B72" s="58"/>
      <c r="C72" s="58"/>
      <c r="D72" s="58"/>
      <c r="E72" s="58"/>
      <c r="F72" s="58"/>
      <c r="G72" s="58"/>
      <c r="H72" s="23"/>
      <c r="I72" s="31"/>
    </row>
    <row r="73" spans="1:9" x14ac:dyDescent="0.2">
      <c r="A73" s="65" t="s">
        <v>39</v>
      </c>
      <c r="B73" s="65"/>
      <c r="C73" s="65"/>
      <c r="D73" s="65"/>
      <c r="E73" s="65"/>
      <c r="F73" s="65"/>
      <c r="G73" s="65"/>
      <c r="H73" s="23"/>
      <c r="I73" s="30"/>
    </row>
    <row r="74" spans="1:9" x14ac:dyDescent="0.2">
      <c r="A74" s="65" t="s">
        <v>46</v>
      </c>
      <c r="B74" s="65"/>
      <c r="C74" s="65"/>
      <c r="D74" s="65"/>
      <c r="E74" s="65"/>
      <c r="F74" s="65"/>
      <c r="G74" s="65"/>
      <c r="H74" s="29"/>
      <c r="I74" s="30"/>
    </row>
    <row r="75" spans="1:9" x14ac:dyDescent="0.2">
      <c r="A75" s="1" t="s">
        <v>61</v>
      </c>
    </row>
    <row r="77" spans="1:9" ht="18" customHeight="1" x14ac:dyDescent="0.2"/>
    <row r="78" spans="1:9" ht="15.75" x14ac:dyDescent="0.25">
      <c r="A78" s="12"/>
      <c r="B78" s="41"/>
      <c r="C78" s="38"/>
    </row>
    <row r="79" spans="1:9" x14ac:dyDescent="0.2">
      <c r="B79" s="40"/>
      <c r="C79" s="42"/>
    </row>
    <row r="80" spans="1:9" x14ac:dyDescent="0.2">
      <c r="B80" s="39"/>
      <c r="C80" s="38"/>
    </row>
    <row r="81" spans="1:3" ht="15.75" x14ac:dyDescent="0.25">
      <c r="A81" s="12"/>
      <c r="B81" s="40"/>
      <c r="C81" s="38"/>
    </row>
    <row r="82" spans="1:3" ht="15.75" x14ac:dyDescent="0.25">
      <c r="A82" s="12"/>
      <c r="B82" s="41"/>
      <c r="C82" s="38"/>
    </row>
    <row r="83" spans="1:3" x14ac:dyDescent="0.2">
      <c r="B83" s="38"/>
      <c r="C83" s="38"/>
    </row>
  </sheetData>
  <mergeCells count="23">
    <mergeCell ref="A72:G72"/>
    <mergeCell ref="A73:G73"/>
    <mergeCell ref="A74:G74"/>
    <mergeCell ref="A47:G47"/>
    <mergeCell ref="A48:G48"/>
    <mergeCell ref="A49:G49"/>
    <mergeCell ref="A50:G50"/>
    <mergeCell ref="A53:G53"/>
    <mergeCell ref="A54:G54"/>
    <mergeCell ref="A56:A59"/>
    <mergeCell ref="B56:G56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4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5">
    <pageSetUpPr fitToPage="1"/>
  </sheetPr>
  <dimension ref="A2:L62"/>
  <sheetViews>
    <sheetView topLeftCell="A11" zoomScale="80" zoomScaleNormal="80" workbookViewId="0">
      <selection activeCell="B17" sqref="B17"/>
    </sheetView>
  </sheetViews>
  <sheetFormatPr defaultColWidth="9.140625" defaultRowHeight="15" x14ac:dyDescent="0.2"/>
  <cols>
    <col min="1" max="1" width="55.5703125" style="1" customWidth="1"/>
    <col min="2" max="2" width="23.5703125" style="2" bestFit="1" customWidth="1"/>
    <col min="3" max="6" width="20.5703125" style="2" customWidth="1"/>
    <col min="7" max="7" width="22" style="2" customWidth="1"/>
    <col min="8" max="8" width="9.140625" style="1"/>
    <col min="9" max="9" width="20.85546875" style="1" bestFit="1" customWidth="1"/>
    <col min="10" max="11" width="16.5703125" style="1" bestFit="1" customWidth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7" t="s">
        <v>58</v>
      </c>
      <c r="B3" s="67"/>
      <c r="C3" s="67"/>
      <c r="D3" s="67"/>
      <c r="E3" s="67"/>
      <c r="F3" s="67"/>
      <c r="G3" s="67"/>
    </row>
    <row r="4" spans="1:7" ht="15.75" x14ac:dyDescent="0.25">
      <c r="A4" s="67" t="s">
        <v>0</v>
      </c>
      <c r="B4" s="67"/>
      <c r="C4" s="67"/>
      <c r="D4" s="67"/>
      <c r="E4" s="67"/>
      <c r="F4" s="67"/>
      <c r="G4" s="67"/>
    </row>
    <row r="5" spans="1:7" ht="15.75" x14ac:dyDescent="0.25">
      <c r="A5" s="67" t="s">
        <v>80</v>
      </c>
      <c r="B5" s="67"/>
      <c r="C5" s="67"/>
      <c r="D5" s="67"/>
      <c r="E5" s="67"/>
      <c r="F5" s="67"/>
      <c r="G5" s="67"/>
    </row>
    <row r="8" spans="1:7" ht="15.75" x14ac:dyDescent="0.25">
      <c r="A8" s="59" t="s">
        <v>3</v>
      </c>
      <c r="B8" s="59"/>
      <c r="C8" s="59"/>
      <c r="D8" s="59"/>
      <c r="E8" s="59"/>
      <c r="F8" s="59"/>
      <c r="G8" s="59"/>
    </row>
    <row r="9" spans="1:7" ht="15.75" x14ac:dyDescent="0.25">
      <c r="A9" s="59" t="s">
        <v>4</v>
      </c>
      <c r="B9" s="59"/>
      <c r="C9" s="59"/>
      <c r="D9" s="59"/>
      <c r="E9" s="59"/>
      <c r="F9" s="59"/>
      <c r="G9" s="59"/>
    </row>
    <row r="10" spans="1:7" ht="15.75" x14ac:dyDescent="0.25">
      <c r="A10" s="61">
        <v>2026</v>
      </c>
      <c r="B10" s="61"/>
      <c r="C10" s="61"/>
      <c r="D10" s="61"/>
      <c r="E10" s="61"/>
      <c r="F10" s="61"/>
      <c r="G10" s="61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2" t="s">
        <v>5</v>
      </c>
      <c r="B12" s="63" t="s">
        <v>6</v>
      </c>
      <c r="C12" s="64"/>
      <c r="D12" s="64"/>
      <c r="E12" s="64"/>
      <c r="F12" s="64"/>
      <c r="G12" s="64"/>
    </row>
    <row r="13" spans="1:7" s="6" customFormat="1" ht="15.75" x14ac:dyDescent="0.25">
      <c r="A13" s="62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2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2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f>JAN!B17+FEV!B17+MAR!B17+ABR!B17+MAI!B17+JUN!B17+JUL!B17+AGO!B17+SET!B17+OUT!B17+NOV!B17+DEZ!B17</f>
        <v>71424794.730889991</v>
      </c>
      <c r="C17" s="11">
        <f>JAN!C17+FEV!C17+MAR!C17+ABR!C17+MAI!C17+JUN!C17+JUL!C17+AGO!C17+SET!C17+OUT!C17+NOV!C17+DEZ!C17</f>
        <v>0</v>
      </c>
      <c r="D17" s="11">
        <f>JAN!D17+FEV!D17+MAR!D17+ABR!D17+MAI!D17+JUN!D17+JUL!D17+AGO!D17+SET!D17+OUT!D17+NOV!D17+DEZ!D17</f>
        <v>0</v>
      </c>
      <c r="E17" s="11">
        <f>JAN!E17+FEV!E17+MAR!E17+ABR!E17+MAI!E17+JUN!E17+JUL!E17+AGO!E17+SET!E17+OUT!E17+NOV!E17+DEZ!E17</f>
        <v>0</v>
      </c>
      <c r="F17" s="11">
        <f>JAN!F17+FEV!F17+MAR!F17+ABR!F17+MAI!F17+JUN!F17+JUL!F17+AGO!F17+SET!F17+OUT!F17+NOV!F17+DEZ!F17</f>
        <v>500278.16801999998</v>
      </c>
      <c r="G17" s="11">
        <f>JAN!G17+FEV!G17+MAR!G17+ABR!G17+MAI!G17+JUN!G17+JUL!G17+AGO!G17+SET!G17+OUT!G17+NOV!G17+DEZ!G17</f>
        <v>70924516.562869996</v>
      </c>
      <c r="I17" s="6"/>
      <c r="J17" s="6"/>
      <c r="K17" s="6"/>
    </row>
    <row r="18" spans="1:12" x14ac:dyDescent="0.2">
      <c r="A18" s="1" t="s">
        <v>24</v>
      </c>
      <c r="B18" s="11">
        <f>JAN!B18+FEV!B18+MAR!B18+ABR!B18+MAI!B18+JUN!B18+JUL!B18+AGO!B18+SET!B18+OUT!B18+NOV!B18+DEZ!B18</f>
        <v>311380972.13018</v>
      </c>
      <c r="C18" s="11">
        <f>JAN!C18+FEV!C18+MAR!C18+ABR!C18+MAI!C18+JUN!C18+JUL!C18+AGO!C18+SET!C18+OUT!C18+NOV!C18+DEZ!C18</f>
        <v>0</v>
      </c>
      <c r="D18" s="11">
        <f>JAN!D18+FEV!D18+MAR!D18+ABR!D18+MAI!D18+JUN!D18+JUL!D18+AGO!D18+SET!D18+OUT!D18+NOV!D18+DEZ!D18</f>
        <v>0</v>
      </c>
      <c r="E18" s="11">
        <f>JAN!E18+FEV!E18+MAR!E18+ABR!E18+MAI!E18+JUN!E18+JUL!E18+AGO!E18+SET!E18+OUT!E18+NOV!E18+DEZ!E18</f>
        <v>1025.82294</v>
      </c>
      <c r="F18" s="11">
        <f>JAN!F18+FEV!F18+MAR!F18+ABR!F18+MAI!F18+JUN!F18+JUL!F18+AGO!F18+SET!F18+OUT!F18+NOV!F18+DEZ!F18</f>
        <v>63821145.273099996</v>
      </c>
      <c r="G18" s="11">
        <f>JAN!G18+FEV!G18+MAR!G18+ABR!G18+MAI!G18+JUN!G18+JUL!G18+AGO!G18+SET!G18+OUT!G18+NOV!G18+DEZ!G18</f>
        <v>247558801.03413999</v>
      </c>
      <c r="I18" s="6"/>
      <c r="J18" s="6"/>
      <c r="K18" s="6"/>
    </row>
    <row r="19" spans="1:12" x14ac:dyDescent="0.2">
      <c r="A19" s="1" t="s">
        <v>23</v>
      </c>
      <c r="B19" s="11">
        <f>JAN!B19+FEV!B19+MAR!B19+ABR!B19+MAI!B19+JUN!B19+JUL!B19+AGO!B19+SET!B19+OUT!B19+NOV!B19+DEZ!B19</f>
        <v>468318655.15254998</v>
      </c>
      <c r="C19" s="11">
        <f>JAN!C19+FEV!C19+MAR!C19+ABR!C19+MAI!C19+JUN!C19+JUL!C19+AGO!C19+SET!C19+OUT!C19+NOV!C19+DEZ!C19</f>
        <v>0</v>
      </c>
      <c r="D19" s="11">
        <f>JAN!D19+FEV!D19+MAR!D19+ABR!D19+MAI!D19+JUN!D19+JUL!D19+AGO!D19+SET!D19+OUT!D19+NOV!D19+DEZ!D19</f>
        <v>0</v>
      </c>
      <c r="E19" s="11">
        <f>JAN!E19+FEV!E19+MAR!E19+ABR!E19+MAI!E19+JUN!E19+JUL!E19+AGO!E19+SET!E19+OUT!E19+NOV!E19+DEZ!E19</f>
        <v>0</v>
      </c>
      <c r="F19" s="11">
        <f>JAN!F19+FEV!F19+MAR!F19+ABR!F19+MAI!F19+JUN!F19+JUL!F19+AGO!F19+SET!F19+OUT!F19+NOV!F19+DEZ!F19</f>
        <v>46592449.514889993</v>
      </c>
      <c r="G19" s="11">
        <f>JAN!G19+FEV!G19+MAR!G19+ABR!G19+MAI!G19+JUN!G19+JUL!G19+AGO!G19+SET!G19+OUT!G19+NOV!G19+DEZ!G19</f>
        <v>421726205.63765991</v>
      </c>
      <c r="I19" s="6"/>
      <c r="J19" s="6"/>
      <c r="K19" s="6"/>
    </row>
    <row r="20" spans="1:12" x14ac:dyDescent="0.2">
      <c r="A20" s="1" t="s">
        <v>29</v>
      </c>
      <c r="B20" s="11">
        <f>JAN!B20+FEV!B20+MAR!B20+ABR!B20+MAI!B20+JUN!B20+JUL!B20+AGO!B20+SET!B20+OUT!B20+NOV!B20+DEZ!B20</f>
        <v>14586956.47383</v>
      </c>
      <c r="C20" s="11">
        <f>JAN!C20+FEV!C20+MAR!C20+ABR!C20+MAI!C20+JUN!C20+JUL!C20+AGO!C20+SET!C20+OUT!C20+NOV!C20+DEZ!C20</f>
        <v>0</v>
      </c>
      <c r="D20" s="11">
        <f>JAN!D20+FEV!D20+MAR!D20+ABR!D20+MAI!D20+JUN!D20+JUL!D20+AGO!D20+SET!D20+OUT!D20+NOV!D20+DEZ!D20</f>
        <v>0</v>
      </c>
      <c r="E20" s="11">
        <f>JAN!E20+FEV!E20+MAR!E20+ABR!E20+MAI!E20+JUN!E20+JUL!E20+AGO!E20+SET!E20+OUT!E20+NOV!E20+DEZ!E20</f>
        <v>0</v>
      </c>
      <c r="F20" s="11">
        <f>JAN!F20+FEV!F20+MAR!F20+ABR!F20+MAI!F20+JUN!F20+JUL!F20+AGO!F20+SET!F20+OUT!F20+NOV!F20+DEZ!F20</f>
        <v>20472.092710000004</v>
      </c>
      <c r="G20" s="11">
        <f>JAN!G20+FEV!G20+MAR!G20+ABR!G20+MAI!G20+JUN!G20+JUL!G20+AGO!G20+SET!G20+OUT!G20+NOV!G20+DEZ!G20</f>
        <v>14566484.381120002</v>
      </c>
      <c r="I20" s="6"/>
      <c r="J20" s="6"/>
      <c r="K20" s="6"/>
    </row>
    <row r="21" spans="1:12" s="14" customFormat="1" ht="15.75" x14ac:dyDescent="0.25">
      <c r="A21" s="12" t="s">
        <v>26</v>
      </c>
      <c r="B21" s="13">
        <f>SUM(B17:B20)</f>
        <v>865711378.48744988</v>
      </c>
      <c r="C21" s="13">
        <f t="shared" ref="C21:F21" si="0">SUM(C17:C20)</f>
        <v>0</v>
      </c>
      <c r="D21" s="13">
        <f t="shared" si="0"/>
        <v>0</v>
      </c>
      <c r="E21" s="13">
        <f t="shared" si="0"/>
        <v>1025.82294</v>
      </c>
      <c r="F21" s="13">
        <f t="shared" si="0"/>
        <v>110934345.04871999</v>
      </c>
      <c r="G21" s="13">
        <f>JAN!G21+FEV!G21+MAR!G21+ABR!G21+MAI!G21+JUN!G21+JUL!G21+AGO!G21+SET!G21+OUT!G21+NOV!G21+DEZ!G21</f>
        <v>754776007.61579001</v>
      </c>
      <c r="I21" s="34"/>
      <c r="J21" s="35"/>
      <c r="K21" s="6"/>
    </row>
    <row r="22" spans="1:12" x14ac:dyDescent="0.2">
      <c r="A22" s="1" t="s">
        <v>27</v>
      </c>
      <c r="B22" s="11">
        <f>JAN!B22+FEV!B22+MAR!B22+ABR!B22+MAI!B22+JUN!B22+JUL!B22+AGO!B22+SET!B22+OUT!B22+NOV!B22+DEZ!B22</f>
        <v>84093886.159879997</v>
      </c>
      <c r="C22" s="11">
        <f>JAN!C22+FEV!C22+MAR!C22+ABR!C22+MAI!C22+JUN!C22+JUL!C22+AGO!C22+SET!C22+OUT!C22+NOV!C22+DEZ!C22</f>
        <v>0</v>
      </c>
      <c r="D22" s="11">
        <f>JAN!D22+FEV!D22+MAR!D22+ABR!D22+MAI!D22+JUN!D22+JUL!D22+AGO!D22+SET!D22+OUT!D22+NOV!D22+DEZ!D22</f>
        <v>0</v>
      </c>
      <c r="E22" s="11">
        <f>JAN!E22+FEV!E22+MAR!E22+ABR!E22+MAI!E22+JUN!E22+JUL!E22+AGO!E22+SET!E22+OUT!E22+NOV!E22+DEZ!E22</f>
        <v>0</v>
      </c>
      <c r="F22" s="11">
        <f>JAN!F22+FEV!F22+MAR!F22+ABR!F22+MAI!F22+JUN!F22+JUL!F22+AGO!F22+SET!F22+OUT!F22+NOV!F22+DEZ!F22</f>
        <v>3955394.6920100003</v>
      </c>
      <c r="G22" s="11">
        <f>JAN!G22+FEV!G22+MAR!G22+ABR!G22+MAI!G22+JUN!G22+JUL!G22+AGO!G22+SET!G22+OUT!G22+NOV!G22+DEZ!G22</f>
        <v>80138491.467870012</v>
      </c>
      <c r="I22" s="6"/>
      <c r="J22" s="6"/>
      <c r="K22" s="6"/>
    </row>
    <row r="23" spans="1:12" x14ac:dyDescent="0.2">
      <c r="A23" s="1" t="s">
        <v>28</v>
      </c>
      <c r="B23" s="11">
        <f>JAN!B23+FEV!B23+MAR!B23+ABR!B23+MAI!B23+JUN!B23+JUL!B23+AGO!B23+SET!B23+OUT!B23+NOV!B23+DEZ!B23</f>
        <v>1124674.5058500001</v>
      </c>
      <c r="C23" s="11">
        <f>JAN!C23+FEV!C23+MAR!C23+ABR!C23+MAI!C23+JUN!C23+JUL!C23+AGO!C23+SET!C23+OUT!C23+NOV!C23+DEZ!C23</f>
        <v>0</v>
      </c>
      <c r="D23" s="11">
        <f>JAN!D23+FEV!D23+MAR!D23+ABR!D23+MAI!D23+JUN!D23+JUL!D23+AGO!D23+SET!D23+OUT!D23+NOV!D23+DEZ!D23</f>
        <v>0</v>
      </c>
      <c r="E23" s="11">
        <f>JAN!E23+FEV!E23+MAR!E23+ABR!E23+MAI!E23+JUN!E23+JUL!E23+AGO!E23+SET!E23+OUT!E23+NOV!E23+DEZ!E23</f>
        <v>0</v>
      </c>
      <c r="F23" s="11">
        <f>JAN!F23+FEV!F23+MAR!F23+ABR!F23+MAI!F23+JUN!F23+JUL!F23+AGO!F23+SET!F23+OUT!F23+NOV!F23+DEZ!F23</f>
        <v>10105.90164</v>
      </c>
      <c r="G23" s="11">
        <f>JAN!G23+FEV!G23+MAR!G23+ABR!G23+MAI!G23+JUN!G23+JUL!G23+AGO!G23+SET!G23+OUT!G23+NOV!G23+DEZ!G23</f>
        <v>1114568.60421</v>
      </c>
      <c r="I23" s="6"/>
      <c r="J23" s="6"/>
      <c r="K23" s="6"/>
    </row>
    <row r="24" spans="1:12" s="14" customFormat="1" ht="15.75" x14ac:dyDescent="0.25">
      <c r="A24" s="12" t="s">
        <v>26</v>
      </c>
      <c r="B24" s="13">
        <f>SUM(B22:B23)</f>
        <v>85218560.66573</v>
      </c>
      <c r="C24" s="13">
        <f>JAN!C24+FEV!C24+MAR!C24+ABR!C24+MAI!C24+JUN!C24+JUL!C24+AGO!C24+SET!C24+OUT!C24+NOV!C24+DEZ!C24</f>
        <v>0</v>
      </c>
      <c r="D24" s="13">
        <f>JAN!D24+FEV!D24+MAR!D24+ABR!D24+MAI!D24+JUN!D24+JUL!D24+AGO!D24+SET!D24+OUT!D24+NOV!D24+DEZ!D24</f>
        <v>0</v>
      </c>
      <c r="E24" s="13">
        <f>JAN!E24+FEV!E24+MAR!E24+ABR!E24+MAI!E24+JUN!E24+JUL!E24+AGO!E24+SET!E24+OUT!E24+NOV!E24+DEZ!E24</f>
        <v>0</v>
      </c>
      <c r="F24" s="13">
        <f>JAN!F24+FEV!F24+MAR!F24+ABR!F24+MAI!F24+JUN!F24+JUL!F24+AGO!F24+SET!F24+OUT!F24+NOV!F24+DEZ!F24</f>
        <v>3965500.5936499997</v>
      </c>
      <c r="G24" s="13">
        <f>JAN!G24+FEV!G24+MAR!G24+ABR!G24+MAI!G24+JUN!G24+JUL!G24+AGO!G24+SET!G24+OUT!G24+NOV!G24+DEZ!G24</f>
        <v>81253060.072079986</v>
      </c>
      <c r="I24" s="6"/>
      <c r="J24" s="6"/>
      <c r="K24" s="6"/>
    </row>
    <row r="25" spans="1:12" x14ac:dyDescent="0.2">
      <c r="B25" s="15">
        <f>JAN!B25+FEV!B25+MAR!B25+ABR!B25+MAI!B25+JUN!B25+JUL!B25+AGO!B25+SET!B25+OUT!B25+NOV!B25+DEZ!B25</f>
        <v>0</v>
      </c>
      <c r="C25" s="15">
        <f>JAN!C25+FEV!C25+MAR!C25+ABR!C25+MAI!C25+JUN!C25+JUL!C25+AGO!C25+SET!C25+OUT!C25+NOV!C25+DEZ!C25</f>
        <v>0</v>
      </c>
      <c r="D25" s="15">
        <f>JAN!D25+FEV!D25+MAR!D25+ABR!D25+MAI!D25+JUN!D25+JUL!D25+AGO!D25+SET!D25+OUT!D25+NOV!D25+DEZ!D25</f>
        <v>0</v>
      </c>
      <c r="E25" s="15">
        <f>JAN!E25+FEV!E25+MAR!E25+ABR!E25+MAI!E25+JUN!E25+JUL!E25+AGO!E25+SET!E25+OUT!E25+NOV!E25+DEZ!E25</f>
        <v>0</v>
      </c>
      <c r="F25" s="15">
        <f>JAN!F25+FEV!F25+MAR!F25+ABR!F25+MAI!F25+JUN!F25+JUL!F25+AGO!F25+SET!F25+OUT!F25+NOV!F25+DEZ!F25</f>
        <v>0</v>
      </c>
      <c r="G25" s="15">
        <f>JAN!G25+FEV!G25+MAR!G25+ABR!G25+MAI!G25+JUN!G25+JUL!G25+AGO!G25+SET!G25+OUT!G25+NOV!G25+DEZ!G25</f>
        <v>0</v>
      </c>
      <c r="I25" s="6"/>
      <c r="J25" s="6"/>
      <c r="K25" s="6"/>
    </row>
    <row r="26" spans="1:12" s="14" customFormat="1" ht="15.75" x14ac:dyDescent="0.25">
      <c r="A26" s="16" t="s">
        <v>2</v>
      </c>
      <c r="B26" s="17">
        <f>B24+B21</f>
        <v>950929939.15317988</v>
      </c>
      <c r="C26" s="17">
        <f t="shared" ref="C26:F26" si="1">C24+C21</f>
        <v>0</v>
      </c>
      <c r="D26" s="17">
        <f t="shared" si="1"/>
        <v>0</v>
      </c>
      <c r="E26" s="17">
        <f t="shared" si="1"/>
        <v>1025.82294</v>
      </c>
      <c r="F26" s="17">
        <f t="shared" si="1"/>
        <v>114899845.64236999</v>
      </c>
      <c r="G26" s="17">
        <f>JAN!G26+FEV!G26+MAR!G26+ABR!G26+MAI!G26+JUN!G26+JUL!G26+AGO!G26+SET!G26+OUT!G26+NOV!G26+DEZ!G26</f>
        <v>836029067.68787003</v>
      </c>
      <c r="I26" s="6"/>
      <c r="J26" s="6"/>
      <c r="K26" s="6"/>
      <c r="L26" s="44"/>
    </row>
    <row r="27" spans="1:12" ht="15.75" x14ac:dyDescent="0.25">
      <c r="A27" s="14"/>
      <c r="I27" s="6"/>
      <c r="J27" s="6"/>
      <c r="K27" s="6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  <c r="J28" s="6"/>
      <c r="K28" s="6"/>
    </row>
    <row r="29" spans="1:12" ht="15.75" x14ac:dyDescent="0.25">
      <c r="A29" s="62" t="s">
        <v>5</v>
      </c>
      <c r="B29" s="63" t="s">
        <v>6</v>
      </c>
      <c r="C29" s="64"/>
      <c r="D29" s="64"/>
      <c r="E29" s="68"/>
      <c r="F29" s="68"/>
      <c r="G29" s="68"/>
      <c r="I29" s="43"/>
      <c r="J29" s="6"/>
      <c r="K29" s="6"/>
    </row>
    <row r="30" spans="1:12" ht="15.75" x14ac:dyDescent="0.25">
      <c r="A30" s="62"/>
      <c r="B30" s="7" t="s">
        <v>30</v>
      </c>
      <c r="C30" s="69" t="s">
        <v>1</v>
      </c>
      <c r="D30" s="70"/>
      <c r="E30" s="71" t="s">
        <v>31</v>
      </c>
      <c r="F30" s="71"/>
      <c r="G30" s="71"/>
      <c r="J30" s="6"/>
      <c r="K30" s="6"/>
    </row>
    <row r="31" spans="1:12" ht="15.75" x14ac:dyDescent="0.25">
      <c r="A31" s="62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  <c r="J31" s="6"/>
      <c r="K31" s="6"/>
    </row>
    <row r="32" spans="1:12" ht="15.75" x14ac:dyDescent="0.25">
      <c r="A32" s="62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  <c r="J32" s="6"/>
      <c r="K32" s="6"/>
    </row>
    <row r="33" spans="1:11" ht="15.75" x14ac:dyDescent="0.25">
      <c r="A33" s="10"/>
      <c r="B33" s="7"/>
      <c r="C33" s="7"/>
      <c r="D33" s="7"/>
      <c r="E33" s="7"/>
      <c r="F33" s="7"/>
      <c r="G33" s="7"/>
      <c r="J33" s="6"/>
      <c r="K33" s="6"/>
    </row>
    <row r="34" spans="1:11" x14ac:dyDescent="0.2">
      <c r="A34" s="1" t="s">
        <v>25</v>
      </c>
      <c r="B34" s="11">
        <f>JAN!B34+FEV!B34+MAR!B34+ABR!B34+MAI!B34+JUN!B34+JUL!B34+AGO!B34+SET!B34+OUT!B34+NOV!B34+DEZ!B34</f>
        <v>15958016.226645751</v>
      </c>
      <c r="C34" s="11">
        <f>JAN!C34+FEV!C34+MAR!C34+ABR!C34+MAI!C34+JUN!C34+JUL!C34+AGO!C34+SET!C34+OUT!C34+NOV!C34+DEZ!C34</f>
        <v>15248771.061017048</v>
      </c>
      <c r="D34" s="11">
        <f>JAN!D34+FEV!D34+MAR!D34+ABR!D34+MAI!D34+JUN!D34+JUL!D34+AGO!D34+SET!D34+OUT!D34+NOV!D34+DEZ!D34</f>
        <v>0</v>
      </c>
      <c r="E34" s="11">
        <f>JAN!E34+FEV!E34+MAR!E34+ABR!E34+MAI!E34+JUN!E34+JUL!E34+AGO!E34+SET!E34+OUT!E34+NOV!E34+DEZ!E34</f>
        <v>1276641.2981316601</v>
      </c>
      <c r="F34" s="11">
        <f>JAN!F34+FEV!F34+MAR!F34+ABR!F34+MAI!F34+JUN!F34+JUL!F34+AGO!F34+SET!F34+OUT!F34+NOV!F34+DEZ!F34</f>
        <v>425547.09937721997</v>
      </c>
      <c r="G34" s="11">
        <f>JAN!G34+FEV!G34+MAR!G34+ABR!G34+MAI!G34+JUN!G34+JUL!G34+AGO!G34+SET!G34+OUT!G34+NOV!G34+DEZ!G34</f>
        <v>425547.09937721997</v>
      </c>
      <c r="J34" s="6"/>
      <c r="K34" s="6"/>
    </row>
    <row r="35" spans="1:11" x14ac:dyDescent="0.2">
      <c r="A35" s="1" t="s">
        <v>24</v>
      </c>
      <c r="B35" s="11">
        <f>JAN!B35+FEV!B35+MAR!B35+ABR!B35+MAI!B35+JUN!B35+JUL!B35+AGO!B35+SET!B35+OUT!B35+NOV!B35+DEZ!B35</f>
        <v>55700730.232681498</v>
      </c>
      <c r="C35" s="11">
        <f>JAN!C35+FEV!C35+MAR!C35+ABR!C35+MAI!C35+JUN!C35+JUL!C35+AGO!C35+SET!C35+OUT!C35+NOV!C35+DEZ!C35</f>
        <v>53225142.2223401</v>
      </c>
      <c r="D35" s="11">
        <f>JAN!D35+FEV!D35+MAR!D35+ABR!D35+MAI!D35+JUN!D35+JUL!D35+AGO!D35+SET!D35+OUT!D35+NOV!D35+DEZ!D35</f>
        <v>0</v>
      </c>
      <c r="E35" s="11">
        <f>JAN!E35+FEV!E35+MAR!E35+ABR!E35+MAI!E35+JUN!E35+JUL!E35+AGO!E35+SET!E35+OUT!E35+NOV!E35+DEZ!E35</f>
        <v>4456058.4186145207</v>
      </c>
      <c r="F35" s="11">
        <f>JAN!F35+FEV!F35+MAR!F35+ABR!F35+MAI!F35+JUN!F35+JUL!F35+AGO!F35+SET!F35+OUT!F35+NOV!F35+DEZ!F35</f>
        <v>1485352.8062048398</v>
      </c>
      <c r="G35" s="11">
        <f>JAN!G35+FEV!G35+MAR!G35+ABR!G35+MAI!G35+JUN!G35+JUL!G35+AGO!G35+SET!G35+OUT!G35+NOV!G35+DEZ!G35</f>
        <v>1485352.8062048398</v>
      </c>
      <c r="J35" s="6"/>
      <c r="K35" s="6"/>
    </row>
    <row r="36" spans="1:11" x14ac:dyDescent="0.2">
      <c r="A36" s="1" t="s">
        <v>23</v>
      </c>
      <c r="B36" s="11">
        <f>JAN!B36+FEV!B36+MAR!B36+ABR!B36+MAI!B36+JUN!B36+JUL!B36+AGO!B36+SET!B36+OUT!B36+NOV!B36+DEZ!B36</f>
        <v>94888396.268473491</v>
      </c>
      <c r="C36" s="11">
        <f>JAN!C36+FEV!C36+MAR!C36+ABR!C36+MAI!C36+JUN!C36+JUL!C36+AGO!C36+SET!C36+OUT!C36+NOV!C36+DEZ!C36</f>
        <v>90671134.2120969</v>
      </c>
      <c r="D36" s="11">
        <f>JAN!D36+FEV!D36+MAR!D36+ABR!D36+MAI!D36+JUN!D36+JUL!D36+AGO!D36+SET!D36+OUT!D36+NOV!D36+DEZ!D36</f>
        <v>0</v>
      </c>
      <c r="E36" s="11">
        <f>JAN!E36+FEV!E36+MAR!E36+ABR!E36+MAI!E36+JUN!E36+JUL!E36+AGO!E36+SET!E36+OUT!E36+NOV!E36+DEZ!E36</f>
        <v>7591071.7014778815</v>
      </c>
      <c r="F36" s="11">
        <f>JAN!F36+FEV!F36+MAR!F36+ABR!F36+MAI!F36+JUN!F36+JUL!F36+AGO!F36+SET!F36+OUT!F36+NOV!F36+DEZ!F36</f>
        <v>2530357.2338259597</v>
      </c>
      <c r="G36" s="11">
        <f>JAN!G36+FEV!G36+MAR!G36+ABR!G36+MAI!G36+JUN!G36+JUL!G36+AGO!G36+SET!G36+OUT!G36+NOV!G36+DEZ!G36</f>
        <v>2530357.2338259597</v>
      </c>
      <c r="J36" s="6"/>
      <c r="K36" s="6"/>
    </row>
    <row r="37" spans="1:11" x14ac:dyDescent="0.2">
      <c r="A37" s="1" t="s">
        <v>29</v>
      </c>
      <c r="B37" s="11">
        <f>JAN!B37+FEV!B37+MAR!B37+ABR!B37+MAI!B37+JUN!B37+JUL!B37+AGO!B37+SET!B37+OUT!B37+NOV!B37+DEZ!B37</f>
        <v>3277458.9857520005</v>
      </c>
      <c r="C37" s="11">
        <f>JAN!C37+FEV!C37+MAR!C37+ABR!C37+MAI!C37+JUN!C37+JUL!C37+AGO!C37+SET!C37+OUT!C37+NOV!C37+DEZ!C37</f>
        <v>3131794.1419408005</v>
      </c>
      <c r="D37" s="11">
        <f>JAN!D37+FEV!D37+MAR!D37+ABR!D37+MAI!D37+JUN!D37+JUL!D37+AGO!D37+SET!D37+OUT!D37+NOV!D37+DEZ!D37</f>
        <v>0</v>
      </c>
      <c r="E37" s="11">
        <f>JAN!E37+FEV!E37+MAR!E37+ABR!E37+MAI!E37+JUN!E37+JUL!E37+AGO!E37+SET!E37+OUT!E37+NOV!E37+DEZ!E37</f>
        <v>262196.71886016004</v>
      </c>
      <c r="F37" s="11">
        <f>JAN!F37+FEV!F37+MAR!F37+ABR!F37+MAI!F37+JUN!F37+JUL!F37+AGO!F37+SET!F37+OUT!F37+NOV!F37+DEZ!F37</f>
        <v>87398.906286720012</v>
      </c>
      <c r="G37" s="11">
        <f>JAN!G37+FEV!G37+MAR!G37+ABR!G37+MAI!G37+JUN!G37+JUL!G37+AGO!G37+SET!G37+OUT!G37+NOV!G37+DEZ!G37</f>
        <v>87398.906286720012</v>
      </c>
      <c r="J37" s="6"/>
      <c r="K37" s="6"/>
    </row>
    <row r="38" spans="1:11" s="14" customFormat="1" ht="15.75" x14ac:dyDescent="0.25">
      <c r="A38" s="12" t="s">
        <v>26</v>
      </c>
      <c r="B38" s="11">
        <f>JAN!B38+FEV!B38+MAR!B38+ABR!B38+MAI!B38+JUN!B38+JUL!B38+AGO!B38+SET!B38+OUT!B38+NOV!B38+DEZ!B38</f>
        <v>169824601.71355277</v>
      </c>
      <c r="C38" s="11">
        <f>JAN!C38+FEV!C38+MAR!C38+ABR!C38+MAI!C38+JUN!C38+JUL!C38+AGO!C38+SET!C38+OUT!C38+NOV!C38+DEZ!C38</f>
        <v>162276841.63739485</v>
      </c>
      <c r="D38" s="11">
        <f>JAN!D38+FEV!D38+MAR!D38+ABR!D38+MAI!D38+JUN!D38+JUL!D38+AGO!D38+SET!D38+OUT!D38+NOV!D38+DEZ!D38</f>
        <v>0</v>
      </c>
      <c r="E38" s="11">
        <f>JAN!E38+FEV!E38+MAR!E38+ABR!E38+MAI!E38+JUN!E38+JUL!E38+AGO!E38+SET!E38+OUT!E38+NOV!E38+DEZ!E38</f>
        <v>13585968.137084223</v>
      </c>
      <c r="F38" s="11">
        <f>JAN!F38+FEV!F38+MAR!F38+ABR!F38+MAI!F38+JUN!F38+JUL!F38+AGO!F38+SET!F38+OUT!F38+NOV!F38+DEZ!F38</f>
        <v>4528656.0456947405</v>
      </c>
      <c r="G38" s="11">
        <f>JAN!G38+FEV!G38+MAR!G38+ABR!G38+MAI!G38+JUN!G38+JUL!G38+AGO!G38+SET!G38+OUT!G38+NOV!G38+DEZ!G38</f>
        <v>4528656.0456947405</v>
      </c>
      <c r="I38" s="1"/>
      <c r="J38" s="6"/>
      <c r="K38" s="6"/>
    </row>
    <row r="39" spans="1:11" x14ac:dyDescent="0.2">
      <c r="A39" s="1" t="s">
        <v>27</v>
      </c>
      <c r="B39" s="11">
        <f>JAN!B39+FEV!B39+MAR!B39+ABR!B39+MAI!B39+JUN!B39+JUL!B39+AGO!B39+SET!B39+OUT!B39+NOV!B39+DEZ!B39</f>
        <v>18031160.580270749</v>
      </c>
      <c r="C39" s="11">
        <f>JAN!C39+FEV!C39+MAR!C39+ABR!C39+MAI!C39+JUN!C39+JUL!C39+AGO!C39+SET!C39+OUT!C39+NOV!C39+DEZ!C39</f>
        <v>17229775.665592048</v>
      </c>
      <c r="D39" s="11">
        <f>JAN!D39+FEV!D39+MAR!D39+ABR!D39+MAI!D39+JUN!D39+JUL!D39+AGO!D39+SET!D39+OUT!D39+NOV!D39+DEZ!D39</f>
        <v>8013849.1467870008</v>
      </c>
      <c r="E39" s="11">
        <f>JAN!E39+FEV!E39+MAR!E39+ABR!E39+MAI!E39+JUN!E39+JUL!E39+AGO!E39+SET!E39+OUT!E39+NOV!E39+DEZ!E39</f>
        <v>1442492.8464216599</v>
      </c>
      <c r="F39" s="11">
        <f>JAN!F39+FEV!F39+MAR!F39+ABR!F39+MAI!F39+JUN!F39+JUL!F39+AGO!F39+SET!F39+OUT!F39+NOV!F39+DEZ!F39</f>
        <v>480830.94880721997</v>
      </c>
      <c r="G39" s="11">
        <f>JAN!G39+FEV!G39+MAR!G39+ABR!G39+MAI!G39+JUN!G39+JUL!G39+AGO!G39+SET!G39+OUT!G39+NOV!G39+DEZ!G39</f>
        <v>480830.94880721997</v>
      </c>
      <c r="J39" s="6"/>
      <c r="K39" s="6"/>
    </row>
    <row r="40" spans="1:11" x14ac:dyDescent="0.2">
      <c r="A40" s="1" t="s">
        <v>28</v>
      </c>
      <c r="B40" s="11">
        <f>JAN!B40+FEV!B40+MAR!B40+ABR!B40+MAI!B40+JUN!B40+JUL!B40+AGO!B40+SET!B40+OUT!B40+NOV!B40+DEZ!B40</f>
        <v>250777.93594724999</v>
      </c>
      <c r="C40" s="11">
        <f>JAN!C40+FEV!C40+MAR!C40+ABR!C40+MAI!C40+JUN!C40+JUL!C40+AGO!C40+SET!C40+OUT!C40+NOV!C40+DEZ!C40</f>
        <v>239632.24990514998</v>
      </c>
      <c r="D40" s="11">
        <f>JAN!D40+FEV!D40+MAR!D40+ABR!D40+MAI!D40+JUN!D40+JUL!D40+AGO!D40+SET!D40+OUT!D40+NOV!D40+DEZ!D40</f>
        <v>111456.86042099999</v>
      </c>
      <c r="E40" s="11">
        <f>JAN!E40+FEV!E40+MAR!E40+ABR!E40+MAI!E40+JUN!E40+JUL!E40+AGO!E40+SET!E40+OUT!E40+NOV!E40+DEZ!E40</f>
        <v>20062.234875780003</v>
      </c>
      <c r="F40" s="11">
        <f>JAN!F40+FEV!F40+MAR!F40+ABR!F40+MAI!F40+JUN!F40+JUL!F40+AGO!F40+SET!F40+OUT!F40+NOV!F40+DEZ!F40</f>
        <v>6687.4116252600015</v>
      </c>
      <c r="G40" s="11">
        <f>JAN!G40+FEV!G40+MAR!G40+ABR!G40+MAI!G40+JUN!G40+JUL!G40+AGO!G40+SET!G40+OUT!G40+NOV!G40+DEZ!G40</f>
        <v>6687.4116252600015</v>
      </c>
      <c r="J40" s="6"/>
      <c r="K40" s="6"/>
    </row>
    <row r="41" spans="1:11" s="14" customFormat="1" ht="15.75" x14ac:dyDescent="0.25">
      <c r="A41" s="12" t="s">
        <v>26</v>
      </c>
      <c r="B41" s="13">
        <f>JAN!B41+FEV!B41+MAR!B41+ABR!B41+MAI!B41+JUN!B41+JUL!B41+AGO!B41+SET!B41+OUT!B41+NOV!B41+DEZ!B41</f>
        <v>18281938.516217999</v>
      </c>
      <c r="C41" s="13">
        <f>JAN!C41+FEV!C41+MAR!C41+ABR!C41+MAI!C41+JUN!C41+JUL!C41+AGO!C41+SET!C41+OUT!C41+NOV!C41+DEZ!C41</f>
        <v>17469407.915497199</v>
      </c>
      <c r="D41" s="13">
        <f>JAN!D41+FEV!D41+MAR!D41+ABR!D41+MAI!D41+JUN!D41+JUL!D41+AGO!D41+SET!D41+OUT!D41+NOV!D41+DEZ!D41</f>
        <v>8125306.0072080009</v>
      </c>
      <c r="E41" s="13">
        <f>JAN!E41+FEV!E41+MAR!E41+ABR!E41+MAI!E41+JUN!E41+JUL!E41+AGO!E41+SET!E41+OUT!E41+NOV!E41+DEZ!E41</f>
        <v>1462555.08129744</v>
      </c>
      <c r="F41" s="13">
        <f>JAN!F41+FEV!F41+MAR!F41+ABR!F41+MAI!F41+JUN!F41+JUL!F41+AGO!F41+SET!F41+OUT!F41+NOV!F41+DEZ!F41</f>
        <v>487518.36043248</v>
      </c>
      <c r="G41" s="13">
        <f>JAN!G41+FEV!G41+MAR!G41+ABR!G41+MAI!G41+JUN!G41+JUL!G41+AGO!G41+SET!G41+OUT!G41+NOV!G41+DEZ!G41</f>
        <v>487518.36043248</v>
      </c>
      <c r="I41" s="1"/>
      <c r="J41" s="6"/>
      <c r="K41" s="6"/>
    </row>
    <row r="42" spans="1:11" s="14" customFormat="1" ht="15.75" x14ac:dyDescent="0.25">
      <c r="A42" s="12"/>
      <c r="B42" s="13">
        <f>JAN!B42+FEV!B42+MAR!B42+ABR!B42+MAI!B42+JUN!B42+JUL!B42+AGO!B42+SET!B42+OUT!B42+NOV!B42+DEZ!B42</f>
        <v>0</v>
      </c>
      <c r="C42" s="13">
        <f>JAN!C42+FEV!C42+MAR!C42+ABR!C42+MAI!C42+JUN!C42+JUL!C42+AGO!C42+SET!C42+OUT!C42+NOV!C42+DEZ!C42</f>
        <v>0</v>
      </c>
      <c r="D42" s="13">
        <f>JAN!D42+FEV!D42+MAR!D42+ABR!D42+MAI!D42+JUN!D42+JUL!D42+AGO!D42+SET!D42+OUT!D42+NOV!D42+DEZ!D42</f>
        <v>0</v>
      </c>
      <c r="E42" s="13">
        <f>JAN!E42+FEV!E42+MAR!E42+ABR!E42+MAI!E42+JUN!E42+JUL!E42+AGO!E42+SET!E42+OUT!E42+NOV!E42+DEZ!E42</f>
        <v>0</v>
      </c>
      <c r="F42" s="13">
        <f>JAN!F42+FEV!F42+MAR!F42+ABR!F42+MAI!F42+JUN!F42+JUL!F42+AGO!F42+SET!F42+OUT!F42+NOV!F42+DEZ!F42</f>
        <v>0</v>
      </c>
      <c r="G42" s="13">
        <f>JAN!G42+FEV!G42+MAR!G42+ABR!G42+MAI!G42+JUN!G42+JUL!G42+AGO!G42+SET!G42+OUT!G42+NOV!G42+DEZ!G42</f>
        <v>0</v>
      </c>
      <c r="I42" s="1"/>
      <c r="J42" s="6"/>
      <c r="K42" s="6"/>
    </row>
    <row r="43" spans="1:11" x14ac:dyDescent="0.2">
      <c r="A43" s="19" t="s">
        <v>45</v>
      </c>
      <c r="B43" s="11">
        <f>JAN!B43+FEV!B43+MAR!B43+ABR!B43+MAI!B43+JUN!B43+JUL!B43+AGO!B43+SET!B43+OUT!B43+NOV!B43+DEZ!B43</f>
        <v>37621308.045954153</v>
      </c>
      <c r="C43" s="11">
        <f>JAN!C43+FEV!C43+MAR!C43+ABR!C43+MAI!C43+JUN!C43+JUL!C43+AGO!C43+SET!C43+OUT!C43+NOV!C43+DEZ!C43</f>
        <v>35949249.910578415</v>
      </c>
      <c r="D43" s="11">
        <f>JAN!D43+FEV!D43+MAR!D43+ABR!D43+MAI!D43+JUN!D43+JUL!D43+AGO!D43+SET!D43+OUT!D43+NOV!D43+DEZ!D43</f>
        <v>1625061.2014416002</v>
      </c>
      <c r="E43" s="11">
        <f>JAN!E43+FEV!E43+MAR!E43+ABR!E43+MAI!E43+JUN!E43+JUL!E43+AGO!E43+SET!E43+OUT!E43+NOV!E43+DEZ!E43</f>
        <v>0</v>
      </c>
      <c r="F43" s="11">
        <f>JAN!F43+FEV!F43+MAR!F43+ABR!F43+MAI!F43+JUN!F43+JUL!F43+AGO!F43+SET!F43+OUT!F43+NOV!F43+DEZ!F43</f>
        <v>0</v>
      </c>
      <c r="G43" s="11">
        <f>JAN!G43+FEV!G43+MAR!G43+ABR!G43+MAI!G43+JUN!G43+JUL!G43+AGO!G43+SET!G43+OUT!G43+NOV!G43+DEZ!G43</f>
        <v>0</v>
      </c>
      <c r="J43" s="6"/>
      <c r="K43" s="6"/>
    </row>
    <row r="44" spans="1:11" x14ac:dyDescent="0.2">
      <c r="B44" s="20">
        <f>JAN!B44+FEV!B44+MAR!B44+ABR!B44+MAI!B44+JUN!B44+JUL!B44+AGO!B44+SET!B44+OUT!B44+NOV!B44+DEZ!B44</f>
        <v>0</v>
      </c>
      <c r="C44" s="20">
        <f>JAN!C44+FEV!C44+MAR!C44+ABR!C44+MAI!C44+JUN!C44+JUL!C44+AGO!C44+SET!C44+OUT!C44+NOV!C44+DEZ!C44</f>
        <v>0</v>
      </c>
      <c r="D44" s="20">
        <f>JAN!D44+FEV!D44+MAR!D44+ABR!D44+MAI!D44+JUN!D44+JUL!D44+AGO!D44+SET!D44+OUT!D44+NOV!D44+DEZ!D44</f>
        <v>0</v>
      </c>
      <c r="E44" s="20">
        <f>JAN!E44+FEV!E44+MAR!E44+ABR!E44+MAI!E44+JUN!E44+JUL!E44+AGO!E44+SET!E44+OUT!E44+NOV!E44+DEZ!E44</f>
        <v>0</v>
      </c>
      <c r="F44" s="20">
        <f>JAN!F44+FEV!F44+MAR!F44+ABR!F44+MAI!F44+JUN!F44+JUL!F44+AGO!F44+SET!F44+OUT!F44+NOV!F44+DEZ!F44</f>
        <v>0</v>
      </c>
      <c r="G44" s="20">
        <f>JAN!G44+FEV!G44+MAR!G44+ABR!G44+MAI!G44+JUN!G44+JUL!G44+AGO!G44+SET!G44+OUT!G44+NOV!G44+DEZ!G44</f>
        <v>0</v>
      </c>
      <c r="J44" s="6"/>
      <c r="K44" s="6"/>
    </row>
    <row r="45" spans="1:11" s="14" customFormat="1" ht="15.75" x14ac:dyDescent="0.25">
      <c r="A45" s="16" t="s">
        <v>2</v>
      </c>
      <c r="B45" s="17">
        <f>JAN!B45+FEV!B45+MAR!B45+ABR!B45+MAI!B45+JUN!B45+JUL!B45+AGO!B45+SET!B45+OUT!B45+NOV!B45+DEZ!B45</f>
        <v>150485232.18381658</v>
      </c>
      <c r="C45" s="17">
        <f>JAN!C45+FEV!C45+MAR!C45+ABR!C45+MAI!C45+JUN!C45+JUL!C45+AGO!C45+SET!C45+OUT!C45+NOV!C45+DEZ!C45</f>
        <v>143796999.64231366</v>
      </c>
      <c r="D45" s="17">
        <f>JAN!D45+FEV!D45+MAR!D45+ABR!D45+MAI!D45+JUN!D45+JUL!D45+AGO!D45+SET!D45+OUT!D45+NOV!D45+DEZ!D45</f>
        <v>6500244.8057664009</v>
      </c>
      <c r="E45" s="17">
        <f>JAN!E45+FEV!E45+MAR!E45+ABR!E45+MAI!E45+JUN!E45+JUL!E45+AGO!E45+SET!E45+OUT!E45+NOV!E45+DEZ!E45</f>
        <v>15048523.218381662</v>
      </c>
      <c r="F45" s="17">
        <f>JAN!F45+FEV!F45+MAR!F45+ABR!F45+MAI!F45+JUN!F45+JUL!F45+AGO!F45+SET!F45+OUT!F45+NOV!F45+DEZ!F45</f>
        <v>5016174.40612722</v>
      </c>
      <c r="G45" s="17">
        <f>JAN!G45+FEV!G45+MAR!G45+ABR!G45+MAI!G45+JUN!G45+JUL!G45+AGO!G45+SET!G45+OUT!G45+NOV!G45+DEZ!G45</f>
        <v>5016174.40612722</v>
      </c>
      <c r="I45" s="1"/>
      <c r="J45" s="6"/>
      <c r="K45" s="6"/>
    </row>
    <row r="46" spans="1:11" ht="15.75" x14ac:dyDescent="0.25">
      <c r="A46" s="21" t="s">
        <v>38</v>
      </c>
      <c r="J46" s="6"/>
      <c r="K46" s="6"/>
    </row>
    <row r="47" spans="1:11" x14ac:dyDescent="0.2">
      <c r="A47" s="43" t="str">
        <f ca="1">CONCATENATE("Receita classificada referente ao período de 21/12/2025 a ", TEXT(DATE(YEAR(TODAY()),MONTH(TODAY()-30),20),"DD/MM/AA"))</f>
        <v>Receita classificada referente ao período de 21/12/2025 a 20/10/26</v>
      </c>
      <c r="B47" s="43"/>
      <c r="C47" s="43"/>
      <c r="D47" s="43"/>
      <c r="E47" s="43"/>
      <c r="F47" s="43"/>
      <c r="G47" s="43"/>
    </row>
    <row r="48" spans="1:11" x14ac:dyDescent="0.2">
      <c r="A48" s="65" t="s">
        <v>39</v>
      </c>
      <c r="B48" s="65"/>
      <c r="C48" s="65"/>
      <c r="D48" s="65"/>
      <c r="E48" s="65"/>
      <c r="F48" s="65"/>
      <c r="G48" s="65"/>
    </row>
    <row r="50" spans="1:3" ht="15.75" x14ac:dyDescent="0.25">
      <c r="A50" s="36" t="s">
        <v>55</v>
      </c>
      <c r="B50" s="33">
        <f>JUL!H69</f>
        <v>9946934.7832060009</v>
      </c>
    </row>
    <row r="52" spans="1:3" ht="15.75" x14ac:dyDescent="0.25">
      <c r="A52" s="16" t="s">
        <v>59</v>
      </c>
      <c r="B52" s="37" t="e">
        <f>SET!#REF!</f>
        <v>#REF!</v>
      </c>
    </row>
    <row r="54" spans="1:3" ht="15.75" x14ac:dyDescent="0.25">
      <c r="A54" s="16" t="s">
        <v>56</v>
      </c>
      <c r="B54" s="37">
        <f>DEZ!H70</f>
        <v>0</v>
      </c>
    </row>
    <row r="55" spans="1:3" x14ac:dyDescent="0.2">
      <c r="A55" s="23"/>
      <c r="B55" s="23"/>
      <c r="C55" s="23"/>
    </row>
    <row r="56" spans="1:3" x14ac:dyDescent="0.2">
      <c r="A56" s="23"/>
      <c r="B56" s="23"/>
      <c r="C56" s="23"/>
    </row>
    <row r="57" spans="1:3" x14ac:dyDescent="0.2">
      <c r="A57" s="23"/>
      <c r="B57" s="23"/>
      <c r="C57" s="23"/>
    </row>
    <row r="58" spans="1:3" x14ac:dyDescent="0.2">
      <c r="A58" s="23"/>
      <c r="B58" s="23"/>
      <c r="C58" s="23"/>
    </row>
    <row r="59" spans="1:3" x14ac:dyDescent="0.2">
      <c r="A59" s="23"/>
      <c r="B59" s="23"/>
      <c r="C59" s="23"/>
    </row>
    <row r="60" spans="1:3" x14ac:dyDescent="0.2">
      <c r="A60" s="23"/>
      <c r="B60" s="23"/>
      <c r="C60" s="23"/>
    </row>
    <row r="61" spans="1:3" x14ac:dyDescent="0.2">
      <c r="A61" s="23"/>
      <c r="B61" s="23"/>
      <c r="C61" s="23"/>
    </row>
    <row r="62" spans="1:3" x14ac:dyDescent="0.2">
      <c r="A62" s="23"/>
      <c r="B62" s="23"/>
      <c r="C62" s="23"/>
    </row>
  </sheetData>
  <mergeCells count="13"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7999999999999996" right="0.54" top="0.98425196850393704" bottom="0.98425196850393704" header="0.51181102362204722" footer="0.51181102362204722"/>
  <pageSetup paperSize="9" scale="3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12</vt:i4>
      </vt:variant>
    </vt:vector>
  </HeadingPairs>
  <TitlesOfParts>
    <vt:vector size="25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2026 Acumulado</vt:lpstr>
      <vt:lpstr>ABR!Area_de_impressao</vt:lpstr>
      <vt:lpstr>AGO!Area_de_impressao</vt:lpstr>
      <vt:lpstr>DEZ!Area_de_impressao</vt:lpstr>
      <vt:lpstr>FEV!Area_de_impressao</vt:lpstr>
      <vt:lpstr>JAN!Area_de_impressao</vt:lpstr>
      <vt:lpstr>JUL!Area_de_impressao</vt:lpstr>
      <vt:lpstr>JUN!Area_de_impressao</vt:lpstr>
      <vt:lpstr>MAI!Area_de_impressao</vt:lpstr>
      <vt:lpstr>MAR!Area_de_impressao</vt:lpstr>
      <vt:lpstr>NOV!Area_de_impressao</vt:lpstr>
      <vt:lpstr>OUT!Area_de_impressao</vt:lpstr>
      <vt:lpstr>SET!Area_de_impressao</vt:lpstr>
    </vt:vector>
  </TitlesOfParts>
  <Manager>CONED</Manager>
  <Company>STN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GETRA</dc:creator>
  <cp:lastModifiedBy>Wosley de Sousa Soares</cp:lastModifiedBy>
  <cp:lastPrinted>2026-10-06T18:44:33Z</cp:lastPrinted>
  <dcterms:created xsi:type="dcterms:W3CDTF">2005-03-24T13:45:42Z</dcterms:created>
  <dcterms:modified xsi:type="dcterms:W3CDTF">2026-11-05T13:10:57Z</dcterms:modified>
</cp:coreProperties>
</file>